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B3DA072B-351C-4A58-AE81-072D6571F58E}" xr6:coauthVersionLast="47" xr6:coauthVersionMax="47" xr10:uidLastSave="{00000000-0000-0000-0000-000000000000}"/>
  <bookViews>
    <workbookView xWindow="-120" yWindow="-120" windowWidth="29040" windowHeight="15720" tabRatio="960" xr2:uid="{D6B3BE11-2936-4716-8770-7FE46E0FAD6E}"/>
  </bookViews>
  <sheets>
    <sheet name="Resumen General Ingresos 2026" sheetId="17" r:id="rId1"/>
  </sheets>
  <definedNames>
    <definedName name="Print_Area" localSheetId="0">'Resumen General Ingresos 2026'!$A$1:$L$96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7" l="1"/>
  <c r="L13" i="17" s="1"/>
  <c r="G13" i="17"/>
  <c r="I13" i="17"/>
  <c r="D14" i="17"/>
  <c r="G14" i="17"/>
  <c r="I14" i="17"/>
  <c r="L14" i="17" s="1"/>
  <c r="D15" i="17"/>
  <c r="G15" i="17"/>
  <c r="I15" i="17"/>
  <c r="L15" i="17" s="1"/>
  <c r="D16" i="17"/>
  <c r="L16" i="17" s="1"/>
  <c r="G16" i="17"/>
  <c r="I16" i="17"/>
  <c r="D17" i="17"/>
  <c r="L17" i="17" s="1"/>
  <c r="G17" i="17"/>
  <c r="I17" i="17"/>
  <c r="D18" i="17"/>
  <c r="G18" i="17"/>
  <c r="I18" i="17"/>
  <c r="L18" i="17"/>
  <c r="D19" i="17"/>
  <c r="G19" i="17"/>
  <c r="I19" i="17"/>
  <c r="L19" i="17"/>
  <c r="D20" i="17"/>
  <c r="L20" i="17" s="1"/>
  <c r="G20" i="17"/>
  <c r="I20" i="17"/>
  <c r="D21" i="17"/>
  <c r="L21" i="17" s="1"/>
  <c r="G21" i="17"/>
  <c r="I21" i="17"/>
  <c r="D22" i="17"/>
  <c r="G22" i="17"/>
  <c r="I22" i="17"/>
  <c r="L22" i="17" s="1"/>
  <c r="D23" i="17"/>
  <c r="G23" i="17"/>
  <c r="I23" i="17"/>
  <c r="L23" i="17" s="1"/>
  <c r="N23" i="17"/>
  <c r="D24" i="17"/>
  <c r="G24" i="17"/>
  <c r="I24" i="17"/>
  <c r="L24" i="17" s="1"/>
  <c r="B25" i="17"/>
  <c r="C25" i="17"/>
  <c r="D25" i="17"/>
  <c r="D90" i="17" s="1"/>
  <c r="E25" i="17"/>
  <c r="B80" i="17" s="1"/>
  <c r="D80" i="17" s="1"/>
  <c r="F25" i="17"/>
  <c r="C80" i="17" s="1"/>
  <c r="G25" i="17"/>
  <c r="H25" i="17"/>
  <c r="I25" i="17"/>
  <c r="D89" i="17" s="1"/>
  <c r="D91" i="17" s="1"/>
  <c r="J25" i="17"/>
  <c r="K25" i="17"/>
  <c r="D86" i="17" s="1"/>
  <c r="L52" i="17"/>
  <c r="L64" i="17" s="1"/>
  <c r="L53" i="17"/>
  <c r="L54" i="17"/>
  <c r="L55" i="17"/>
  <c r="L56" i="17"/>
  <c r="L57" i="17"/>
  <c r="L58" i="17"/>
  <c r="L59" i="17"/>
  <c r="L60" i="17"/>
  <c r="L61" i="17"/>
  <c r="L62" i="17"/>
  <c r="L63" i="17"/>
  <c r="B64" i="17"/>
  <c r="D87" i="17" s="1"/>
  <c r="C64" i="17"/>
  <c r="D64" i="17"/>
  <c r="E64" i="17"/>
  <c r="F64" i="17"/>
  <c r="G64" i="17"/>
  <c r="H64" i="17"/>
  <c r="I64" i="17"/>
  <c r="J64" i="17"/>
  <c r="K64" i="17"/>
  <c r="E80" i="17" l="1"/>
  <c r="D85" i="17"/>
  <c r="D88" i="17" s="1"/>
  <c r="D92" i="17" s="1"/>
  <c r="L25" i="17"/>
</calcChain>
</file>

<file path=xl/sharedStrings.xml><?xml version="1.0" encoding="utf-8"?>
<sst xmlns="http://schemas.openxmlformats.org/spreadsheetml/2006/main" count="95" uniqueCount="60">
  <si>
    <t>DIRECCIÓN GENERAL DE PASAPORTES</t>
  </si>
  <si>
    <t>DEPARTAMENTO FINANCIERO</t>
  </si>
  <si>
    <t>DIVISION DE TESORERIA (SECCION DE INGRESOS)</t>
  </si>
  <si>
    <t xml:space="preserve">REPORTE DE RECAUDACIONES </t>
  </si>
  <si>
    <t>ENERO - DICIEMBRE 2026</t>
  </si>
  <si>
    <t>(EN RD$ Y US$)</t>
  </si>
  <si>
    <t>MESES</t>
  </si>
  <si>
    <t>CUENTAS RECAUDADORAS</t>
  </si>
  <si>
    <t>TOTAL GENERAL</t>
  </si>
  <si>
    <t>COLECTORA BANCO DE RESERVAS</t>
  </si>
  <si>
    <t>CUENTA UNICA TESORERIA NACIONAL</t>
  </si>
  <si>
    <t>CUENTA US$ - LIBRETAS</t>
  </si>
  <si>
    <t>CUENTA US$ - SERVICIOS</t>
  </si>
  <si>
    <t>010-251875-0 (010-249550-5) (FONDO 100)</t>
  </si>
  <si>
    <t>240-015423-0 (FONDO 2087)</t>
  </si>
  <si>
    <t>010-250837-2 (FONDO 100)</t>
  </si>
  <si>
    <t>314-000015-4 (FONDO 2087)</t>
  </si>
  <si>
    <t>RECAUDACION  IMPUESTOS</t>
  </si>
  <si>
    <t>COBROS CON TARJETA DE CREDITO</t>
  </si>
  <si>
    <t>TOTAL CUENTA COLECTORA</t>
  </si>
  <si>
    <t>TOTAL CUENTA CUT</t>
  </si>
  <si>
    <t>USD DOLLAR</t>
  </si>
  <si>
    <t>EQUIVALENTES               US$ / RD$</t>
  </si>
  <si>
    <t>US$ DOLLAR</t>
  </si>
  <si>
    <t>EQUIVALENTES US$ / RD$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</si>
  <si>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</si>
  <si>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</si>
  <si>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</si>
  <si>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</si>
  <si>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</si>
  <si>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</si>
  <si>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</si>
  <si>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</si>
  <si>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</si>
  <si>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  </t>
  </si>
  <si>
    <t>NOVIEMBRE</t>
  </si>
  <si>
    <t>DICIEMBRE</t>
  </si>
  <si>
    <t>TOTAL</t>
  </si>
  <si>
    <t>Nota 01:  Tasa de conversión Cuenta en Dólares No. 010-250837-2 Enero - Diciembre 2025 del Sistema de Información de la Gestión Financiera (SIGEF). (Enero $63.3574: Febrero $60.6537: Marzo $61.1219; Abril $60.1943; Mayo $58.5900, Junio $60.2018; Julio $58.7280).</t>
  </si>
  <si>
    <t>Nota 02:  Tasa de conversión Cuenta en Dólares No. 314-000015-4 Enero - Diciembre 2025 de los Movimientos Financieros en Libro, Sistema de Información de la Gestión Financiera. (Enero $18,456,501.02: Febrero $6,358,268.78: Marzo $12,252,203.47; Abril $12,622,272.47, Mayo $10,862,412.91, Junio $12,334,214.10; Julio $13,713,742.32).</t>
  </si>
  <si>
    <t>Nota 03:  Favor tomar nota de que los valores reflejados en Tarjeta de Crédito reportados por las Oficinas Provinciales, Puntos Gob.  Y  Sede Central están presentados en montos Brutos.  (Sin aplicar el descuento del 2.35% de descuento).</t>
  </si>
  <si>
    <t>Nota 04: En la cuenta No. 240-015423-0 esta incluido el monto de RD$8,000.00 por Reverso Deposito del mes de Febrero 2026.</t>
  </si>
  <si>
    <t>REPORTE DE RECAUDACIONES / OTROS INGRESOS</t>
  </si>
  <si>
    <t>AJUSTES REALIZADOS EN EL LIBRO DE  LA CUENTA UNICA DEL TESORO (CUT)</t>
  </si>
  <si>
    <t>(EN RD$ )</t>
  </si>
  <si>
    <t>TOTAL GENERAL OTROS INGRESOS</t>
  </si>
  <si>
    <t>240-015423-0</t>
  </si>
  <si>
    <t>DEDUCCIONES SEGURO COMPLEMENTARIO A EMPLEADOS (FONDO 2087)</t>
  </si>
  <si>
    <t>TRASFERENCIAS RECIBIDAS DE SIRITE POR EL FONDO 2087</t>
  </si>
  <si>
    <t>TRASFERENCIAS RECIBIDAS DE SIRITE PO EL FONDO 100</t>
  </si>
  <si>
    <t>REEMBOLSO PAGO DE NOMINA (FONDO 2087)</t>
  </si>
  <si>
    <t>Otros Ingresos</t>
  </si>
  <si>
    <t>Ingresos Cuenta CUT Año 2026 (Enero - Diciembre) - Fondo 2087</t>
  </si>
  <si>
    <t>Colectora Servicios Consulados Exterior Enero - Diciembre 2026</t>
  </si>
  <si>
    <t>Otros Ingresos Enero - Diciembre Año 2026 Fondo 2087</t>
  </si>
  <si>
    <t>Subtotal Ingresos Fondo 2087</t>
  </si>
  <si>
    <t>Colectora Libretas Consulado Exterior Enero - Diciembre 2026 Fondo 100</t>
  </si>
  <si>
    <t>Cuentas Colectoras Banreservas y Web Enero - Diciembre 2026 Fondo 100</t>
  </si>
  <si>
    <t>Subtotal Ingresos Fondo 100</t>
  </si>
  <si>
    <t xml:space="preserve"> Total General Colectoras (Fuentes 100 y 2087)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</si>
</sst>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70" formatCode="_([$€]* #,##0.00_);_([$€]* \(#,##0.00\);_([$€]* &quot;-&quot;??_);_(@_)"/>
    <numFmt numFmtId="171" formatCode="_-* #,##0.00\ _€_-;\-* #,##0.00\ _€_-;_-* &quot;-&quot;??\ _€_-;_-@_-"/>
    <numFmt numFmtId="172" formatCode="_-* #,##0.00_-;\-* #,##0.00_-;_-* &quot;-&quot;??_-;_-@_-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22"/>
      <color indexed="8"/>
      <name val="Arial"/>
      <family val="2"/>
    </font>
    <font>
      <b/>
      <sz val="20"/>
      <color indexed="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 val="singleAccounting"/>
      <sz val="12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26"/>
      </patternFill>
    </fill>
    <fill>
      <patternFill patternType="solid">
        <fgColor theme="3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111">
    <xf numFmtId="0" fontId="0" fillId="0" borderId="0" xfId="0"/>
    <xf numFmtId="171" fontId="1" fillId="0" borderId="0" xfId="0" applyNumberFormat="1" applyFont="1"/>
    <xf numFmtId="171" fontId="2" fillId="0" borderId="0" xfId="0" applyNumberFormat="1" applyFont="1" applyBorder="1" applyAlignment="1">
      <alignment horizontal="center"/>
    </xf>
    <xf numFmtId="171" fontId="3" fillId="0" borderId="0" xfId="0" applyNumberFormat="1" applyFont="1" applyBorder="1" applyAlignment="1"/>
    <xf numFmtId="171" fontId="4" fillId="0" borderId="0" xfId="0" applyNumberFormat="1" applyFont="1" applyBorder="1" applyAlignment="1">
      <alignment horizontal="center"/>
    </xf>
    <xf numFmtId="171" fontId="5" fillId="0" borderId="0" xfId="0" applyNumberFormat="1" applyFont="1"/>
    <xf numFmtId="171" fontId="6" fillId="0" borderId="0" xfId="0" applyNumberFormat="1" applyFont="1"/>
    <xf numFmtId="171" fontId="7" fillId="0" borderId="0" xfId="0" applyNumberFormat="1" applyFont="1"/>
    <xf numFmtId="171" fontId="8" fillId="0" borderId="0" xfId="0" applyNumberFormat="1" applyFont="1" applyBorder="1"/>
    <xf numFmtId="43" fontId="11" fillId="5" borderId="8" xfId="1" applyFont="1" applyFill="1" applyBorder="1" applyAlignment="1">
      <alignment wrapText="1"/>
    </xf>
    <xf numFmtId="43" fontId="11" fillId="5" borderId="36" xfId="1" applyFont="1" applyFill="1" applyBorder="1" applyAlignment="1">
      <alignment wrapText="1"/>
    </xf>
    <xf numFmtId="43" fontId="11" fillId="5" borderId="11" xfId="1" applyFont="1" applyFill="1" applyBorder="1" applyAlignment="1">
      <alignment horizontal="left" wrapText="1"/>
    </xf>
    <xf numFmtId="43" fontId="12" fillId="5" borderId="36" xfId="1" applyFont="1" applyFill="1" applyBorder="1" applyAlignment="1">
      <alignment horizontal="left" wrapText="1"/>
    </xf>
    <xf numFmtId="43" fontId="11" fillId="5" borderId="36" xfId="1" applyFont="1" applyFill="1" applyBorder="1" applyAlignment="1">
      <alignment horizontal="left" wrapText="1"/>
    </xf>
    <xf numFmtId="43" fontId="13" fillId="5" borderId="36" xfId="1" applyFont="1" applyFill="1" applyBorder="1" applyAlignment="1">
      <alignment horizontal="left" wrapText="1"/>
    </xf>
    <xf numFmtId="43" fontId="12" fillId="5" borderId="11" xfId="1" applyFont="1" applyFill="1" applyBorder="1" applyAlignment="1">
      <alignment horizontal="left" wrapText="1"/>
    </xf>
    <xf numFmtId="171" fontId="10" fillId="0" borderId="0" xfId="0" applyNumberFormat="1" applyFont="1"/>
    <xf numFmtId="171" fontId="2" fillId="0" borderId="0" xfId="0" applyNumberFormat="1" applyFont="1" applyBorder="1" applyAlignment="1">
      <alignment horizontal="center"/>
    </xf>
    <xf numFmtId="171" fontId="3" fillId="0" borderId="0" xfId="0" applyNumberFormat="1" applyFont="1" applyBorder="1" applyAlignment="1">
      <alignment horizontal="center"/>
    </xf>
    <xf numFmtId="43" fontId="11" fillId="5" borderId="6" xfId="1" applyFont="1" applyFill="1" applyBorder="1" applyAlignment="1">
      <alignment horizontal="left" wrapText="1"/>
    </xf>
    <xf numFmtId="43" fontId="11" fillId="5" borderId="7" xfId="1" applyFont="1" applyFill="1" applyBorder="1" applyAlignment="1">
      <alignment horizontal="left" wrapText="1"/>
    </xf>
    <xf numFmtId="43" fontId="11" fillId="5" borderId="35" xfId="1" applyFont="1" applyFill="1" applyBorder="1" applyAlignment="1">
      <alignment horizontal="left" wrapText="1"/>
    </xf>
    <xf numFmtId="43" fontId="11" fillId="5" borderId="0" xfId="1" applyFont="1" applyFill="1" applyBorder="1" applyAlignment="1">
      <alignment horizontal="left" wrapText="1"/>
    </xf>
    <xf numFmtId="43" fontId="11" fillId="5" borderId="35" xfId="1" applyFont="1" applyFill="1" applyBorder="1" applyAlignment="1">
      <alignment horizontal="justify"/>
    </xf>
    <xf numFmtId="43" fontId="11" fillId="5" borderId="0" xfId="1" applyFont="1" applyFill="1" applyBorder="1" applyAlignment="1">
      <alignment horizontal="justify"/>
    </xf>
    <xf numFmtId="43" fontId="12" fillId="5" borderId="35" xfId="1" applyFont="1" applyFill="1" applyBorder="1" applyAlignment="1">
      <alignment horizontal="left"/>
    </xf>
    <xf numFmtId="43" fontId="12" fillId="5" borderId="0" xfId="1" applyFont="1" applyFill="1" applyBorder="1" applyAlignment="1">
      <alignment horizontal="left"/>
    </xf>
    <xf numFmtId="43" fontId="12" fillId="5" borderId="9" xfId="1" applyFont="1" applyFill="1" applyBorder="1" applyAlignment="1">
      <alignment horizontal="left" wrapText="1"/>
    </xf>
    <xf numFmtId="43" fontId="12" fillId="5" borderId="10" xfId="1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9" xfId="0" applyFont="1" applyFill="1" applyBorder="1" applyAlignment="1">
      <alignment horizontal="center" wrapText="1"/>
    </xf>
    <xf numFmtId="0" fontId="9" fillId="4" borderId="10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justify"/>
    </xf>
    <xf numFmtId="0" fontId="9" fillId="4" borderId="13" xfId="0" applyFont="1" applyFill="1" applyBorder="1" applyAlignment="1">
      <alignment horizontal="center"/>
    </xf>
    <xf numFmtId="0" fontId="9" fillId="4" borderId="11" xfId="0" applyFont="1" applyFill="1" applyBorder="1" applyAlignment="1">
      <alignment horizontal="justify"/>
    </xf>
    <xf numFmtId="0" fontId="8" fillId="0" borderId="14" xfId="0" applyFont="1" applyBorder="1"/>
    <xf numFmtId="43" fontId="11" fillId="0" borderId="15" xfId="1" applyFont="1" applyFill="1" applyBorder="1" applyAlignment="1" applyProtection="1"/>
    <xf numFmtId="43" fontId="11" fillId="0" borderId="16" xfId="1" applyFont="1" applyFill="1" applyBorder="1" applyAlignment="1" applyProtection="1"/>
    <xf numFmtId="43" fontId="11" fillId="0" borderId="17" xfId="1" applyFont="1" applyFill="1" applyBorder="1" applyAlignment="1" applyProtection="1"/>
    <xf numFmtId="43" fontId="11" fillId="0" borderId="18" xfId="1" applyFont="1" applyFill="1" applyBorder="1" applyAlignment="1" applyProtection="1"/>
    <xf numFmtId="43" fontId="8" fillId="0" borderId="19" xfId="1" applyFont="1" applyFill="1" applyBorder="1" applyAlignment="1" applyProtection="1"/>
    <xf numFmtId="43" fontId="8" fillId="0" borderId="17" xfId="1" applyFont="1" applyFill="1" applyBorder="1" applyAlignment="1" applyProtection="1"/>
    <xf numFmtId="43" fontId="8" fillId="0" borderId="20" xfId="1" applyFont="1" applyFill="1" applyBorder="1" applyAlignment="1" applyProtection="1"/>
    <xf numFmtId="43" fontId="8" fillId="0" borderId="21" xfId="1" applyFont="1" applyFill="1" applyBorder="1" applyAlignment="1" applyProtection="1"/>
    <xf numFmtId="43" fontId="8" fillId="0" borderId="22" xfId="1" applyFont="1" applyFill="1" applyBorder="1" applyAlignment="1" applyProtection="1"/>
    <xf numFmtId="0" fontId="8" fillId="0" borderId="23" xfId="0" applyFont="1" applyBorder="1"/>
    <xf numFmtId="43" fontId="11" fillId="0" borderId="24" xfId="1" applyFont="1" applyFill="1" applyBorder="1" applyAlignment="1" applyProtection="1"/>
    <xf numFmtId="43" fontId="8" fillId="0" borderId="15" xfId="1" applyFont="1" applyFill="1" applyBorder="1" applyAlignment="1" applyProtection="1"/>
    <xf numFmtId="43" fontId="11" fillId="0" borderId="25" xfId="1" applyFont="1" applyFill="1" applyBorder="1" applyAlignment="1" applyProtection="1"/>
    <xf numFmtId="43" fontId="8" fillId="0" borderId="24" xfId="1" applyFont="1" applyFill="1" applyBorder="1" applyAlignment="1" applyProtection="1"/>
    <xf numFmtId="43" fontId="11" fillId="0" borderId="15" xfId="1" applyFont="1" applyFill="1" applyBorder="1" applyAlignment="1" applyProtection="1">
      <alignment horizontal="left" indent="1"/>
    </xf>
    <xf numFmtId="0" fontId="8" fillId="0" borderId="24" xfId="0" applyFont="1" applyBorder="1"/>
    <xf numFmtId="0" fontId="8" fillId="0" borderId="26" xfId="0" applyFont="1" applyBorder="1"/>
    <xf numFmtId="43" fontId="11" fillId="0" borderId="27" xfId="1" applyFont="1" applyFill="1" applyBorder="1" applyAlignment="1" applyProtection="1"/>
    <xf numFmtId="43" fontId="11" fillId="0" borderId="28" xfId="1" applyFont="1" applyFill="1" applyBorder="1" applyAlignment="1" applyProtection="1"/>
    <xf numFmtId="43" fontId="11" fillId="0" borderId="26" xfId="1" applyFont="1" applyFill="1" applyBorder="1" applyAlignment="1" applyProtection="1"/>
    <xf numFmtId="43" fontId="8" fillId="0" borderId="27" xfId="1" applyFont="1" applyFill="1" applyBorder="1" applyAlignment="1" applyProtection="1"/>
    <xf numFmtId="43" fontId="8" fillId="0" borderId="28" xfId="1" applyFont="1" applyFill="1" applyBorder="1" applyAlignment="1" applyProtection="1"/>
    <xf numFmtId="43" fontId="8" fillId="0" borderId="26" xfId="1" applyFont="1" applyFill="1" applyBorder="1" applyAlignment="1" applyProtection="1"/>
    <xf numFmtId="43" fontId="8" fillId="0" borderId="29" xfId="1" applyFont="1" applyFill="1" applyBorder="1" applyAlignment="1" applyProtection="1"/>
    <xf numFmtId="0" fontId="9" fillId="2" borderId="30" xfId="0" applyFont="1" applyFill="1" applyBorder="1" applyAlignment="1">
      <alignment horizontal="center"/>
    </xf>
    <xf numFmtId="43" fontId="12" fillId="0" borderId="31" xfId="1" applyFont="1" applyBorder="1"/>
    <xf numFmtId="43" fontId="12" fillId="0" borderId="32" xfId="1" applyFont="1" applyBorder="1"/>
    <xf numFmtId="0" fontId="9" fillId="2" borderId="33" xfId="0" applyFont="1" applyFill="1" applyBorder="1" applyAlignment="1"/>
    <xf numFmtId="0" fontId="9" fillId="0" borderId="0" xfId="0" applyFont="1" applyAlignment="1">
      <alignment horizontal="justify" wrapText="1"/>
    </xf>
    <xf numFmtId="172" fontId="9" fillId="0" borderId="0" xfId="0" applyNumberFormat="1" applyFont="1" applyAlignment="1"/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43" fontId="12" fillId="0" borderId="0" xfId="0" applyNumberFormat="1" applyFont="1" applyFill="1" applyBorder="1" applyAlignment="1">
      <alignment horizontal="left" wrapText="1"/>
    </xf>
    <xf numFmtId="171" fontId="9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wrapText="1"/>
    </xf>
    <xf numFmtId="171" fontId="9" fillId="0" borderId="0" xfId="0" applyNumberFormat="1" applyFont="1" applyBorder="1" applyAlignment="1">
      <alignment horizontal="center"/>
    </xf>
    <xf numFmtId="0" fontId="9" fillId="4" borderId="1" xfId="0" applyFont="1" applyFill="1" applyBorder="1" applyAlignment="1">
      <alignment horizontal="justify"/>
    </xf>
    <xf numFmtId="0" fontId="9" fillId="4" borderId="6" xfId="0" applyFont="1" applyFill="1" applyBorder="1" applyAlignment="1">
      <alignment horizontal="center" vertical="top"/>
    </xf>
    <xf numFmtId="0" fontId="9" fillId="4" borderId="7" xfId="0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justify"/>
    </xf>
    <xf numFmtId="0" fontId="9" fillId="4" borderId="9" xfId="0" applyFont="1" applyFill="1" applyBorder="1" applyAlignment="1">
      <alignment horizontal="center" vertical="top"/>
    </xf>
    <xf numFmtId="0" fontId="9" fillId="4" borderId="10" xfId="0" applyFont="1" applyFill="1" applyBorder="1" applyAlignment="1">
      <alignment horizontal="center" vertical="top"/>
    </xf>
    <xf numFmtId="0" fontId="9" fillId="4" borderId="11" xfId="0" applyFont="1" applyFill="1" applyBorder="1" applyAlignment="1">
      <alignment horizontal="center" vertical="top"/>
    </xf>
    <xf numFmtId="0" fontId="9" fillId="4" borderId="12" xfId="0" applyFont="1" applyFill="1" applyBorder="1" applyAlignment="1">
      <alignment wrapText="1"/>
    </xf>
    <xf numFmtId="0" fontId="9" fillId="4" borderId="12" xfId="0" applyFont="1" applyFill="1" applyBorder="1" applyAlignment="1">
      <alignment horizontal="justify"/>
    </xf>
    <xf numFmtId="0" fontId="8" fillId="0" borderId="14" xfId="0" applyFont="1" applyBorder="1" applyAlignment="1"/>
    <xf numFmtId="43" fontId="11" fillId="0" borderId="16" xfId="1" applyFont="1" applyFill="1" applyBorder="1" applyAlignment="1" applyProtection="1">
      <alignment horizontal="right"/>
    </xf>
    <xf numFmtId="0" fontId="8" fillId="0" borderId="23" xfId="0" applyFont="1" applyBorder="1" applyAlignment="1"/>
    <xf numFmtId="0" fontId="8" fillId="0" borderId="24" xfId="0" applyFont="1" applyBorder="1" applyAlignment="1"/>
    <xf numFmtId="0" fontId="8" fillId="0" borderId="26" xfId="0" applyFont="1" applyBorder="1" applyAlignment="1"/>
    <xf numFmtId="0" fontId="9" fillId="2" borderId="30" xfId="0" applyFont="1" applyFill="1" applyBorder="1" applyAlignment="1"/>
    <xf numFmtId="171" fontId="12" fillId="0" borderId="31" xfId="0" applyNumberFormat="1" applyFont="1" applyBorder="1" applyAlignment="1"/>
    <xf numFmtId="171" fontId="8" fillId="0" borderId="0" xfId="0" applyNumberFormat="1" applyFont="1" applyBorder="1" applyAlignment="1"/>
    <xf numFmtId="0" fontId="9" fillId="0" borderId="0" xfId="0" applyFont="1" applyAlignment="1">
      <alignment wrapText="1"/>
    </xf>
    <xf numFmtId="43" fontId="12" fillId="0" borderId="34" xfId="1" applyFont="1" applyBorder="1"/>
    <xf numFmtId="43" fontId="14" fillId="3" borderId="2" xfId="1" applyFont="1" applyFill="1" applyBorder="1" applyAlignment="1">
      <alignment horizontal="center" wrapText="1"/>
    </xf>
    <xf numFmtId="43" fontId="14" fillId="3" borderId="3" xfId="1" applyFont="1" applyFill="1" applyBorder="1" applyAlignment="1">
      <alignment horizontal="center" wrapText="1"/>
    </xf>
    <xf numFmtId="43" fontId="14" fillId="3" borderId="4" xfId="1" applyFont="1" applyFill="1" applyBorder="1" applyAlignment="1">
      <alignment horizontal="center" wrapText="1"/>
    </xf>
    <xf numFmtId="43" fontId="15" fillId="0" borderId="0" xfId="1" applyFont="1" applyAlignment="1">
      <alignment wrapText="1"/>
    </xf>
    <xf numFmtId="0" fontId="9" fillId="2" borderId="0" xfId="0" applyFont="1" applyFill="1" applyBorder="1" applyAlignment="1">
      <alignment horizontal="justify"/>
    </xf>
    <xf numFmtId="171" fontId="8" fillId="0" borderId="0" xfId="0" applyNumberFormat="1" applyFont="1"/>
  </cellXfs>
  <cellStyles count="3">
    <cellStyle name="Euro" xfId="2" xr:uid="{D057C8B8-B978-4DB3-9947-31BA5B7E6579}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612321</xdr:colOff>
      <xdr:row>0</xdr:row>
      <xdr:rowOff>214628</xdr:rowOff>
    </xdr:from>
    <xdr:to>
      <xdr:col>2</xdr:col>
      <xdr:colOff>555624</xdr:colOff>
      <xdr:row>5</xdr:row>
      <xdr:rowOff>151626</xdr:rowOff>
    </xdr:to>
    <xdr:pic>
      <xdr:nvPicPr>
        <xdr:cNvPr id="33165" name="Imagen 1">
          <a:extLst>
            <a:ext uri="{FF2B5EF4-FFF2-40B4-BE49-F238E27FC236}">
              <a16:creationId xmlns:a16="http://schemas.microsoft.com/office/drawing/2014/main" id="{30DF3DAB-DB07-B83F-1B0D-3C9D34B0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214" y="214628"/>
          <a:ext cx="1700892" cy="1535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36</xdr:row>
      <xdr:rowOff>104775</xdr:rowOff>
    </xdr:from>
    <xdr:to>
      <xdr:col>1</xdr:col>
      <xdr:colOff>1340757</xdr:colOff>
      <xdr:row>44</xdr:row>
      <xdr:rowOff>152400</xdr:rowOff>
    </xdr:to>
    <xdr:pic>
      <xdr:nvPicPr>
        <xdr:cNvPr id="33166" name="Imagen 2">
          <a:extLst>
            <a:ext uri="{FF2B5EF4-FFF2-40B4-BE49-F238E27FC236}">
              <a16:creationId xmlns:a16="http://schemas.microsoft.com/office/drawing/2014/main" id="{C562AB1D-BCAD-F93A-68D1-2190980E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5278100"/>
          <a:ext cx="2686050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66</xdr:row>
      <xdr:rowOff>47625</xdr:rowOff>
    </xdr:from>
    <xdr:to>
      <xdr:col>0</xdr:col>
      <xdr:colOff>1198336</xdr:colOff>
      <xdr:row>71</xdr:row>
      <xdr:rowOff>47625</xdr:rowOff>
    </xdr:to>
    <xdr:pic>
      <xdr:nvPicPr>
        <xdr:cNvPr id="33167" name="Imagen 2">
          <a:extLst>
            <a:ext uri="{FF2B5EF4-FFF2-40B4-BE49-F238E27FC236}">
              <a16:creationId xmlns:a16="http://schemas.microsoft.com/office/drawing/2014/main" id="{28F8AE0D-CE0E-5034-AC3A-EE79A825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55700"/>
          <a:ext cx="120015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8EA31-0B30-4DFE-B649-A411B07CC667}">
  <sheetPr>
    <tabColor rgb="FFFF0000"/>
  </sheetPr>
  <dimension ref="A1:W117"/>
  <sheetViews>
    <sheetView tabSelected="1" zoomScale="84" zoomScaleNormal="84" zoomScaleSheetLayoutView="80" workbookViewId="0">
      <selection activeCell="D120" sqref="D120"/>
    </sheetView>
  </sheetViews>
  <sheetFormatPr baseColWidth="10" defaultColWidth="11" defaultRowHeight="12.75" x14ac:dyDescent="0.2"/>
  <cols>
    <col min="1" max="1" width="25.5703125" style="1" customWidth="1"/>
    <col min="2" max="2" width="26.42578125" style="1" customWidth="1"/>
    <col min="3" max="3" width="24.85546875" style="1" customWidth="1"/>
    <col min="4" max="4" width="25.5703125" style="1" customWidth="1"/>
    <col min="5" max="5" width="26.7109375" style="1" customWidth="1"/>
    <col min="6" max="6" width="26.42578125" style="1" customWidth="1"/>
    <col min="7" max="7" width="24.42578125" style="1" customWidth="1"/>
    <col min="8" max="8" width="23.28515625" style="1" customWidth="1"/>
    <col min="9" max="9" width="25.140625" style="1" customWidth="1"/>
    <col min="10" max="11" width="22.85546875" style="1" customWidth="1"/>
    <col min="12" max="12" width="25.7109375" style="1" customWidth="1"/>
    <col min="13" max="13" width="31.85546875" style="1" customWidth="1"/>
    <col min="14" max="14" width="25.5703125" style="1" bestFit="1" customWidth="1"/>
    <col min="15" max="15" width="11.140625" style="1" bestFit="1" customWidth="1"/>
    <col min="16" max="16" width="23.85546875" style="1" bestFit="1" customWidth="1"/>
    <col min="17" max="17" width="25.5703125" style="1" bestFit="1" customWidth="1"/>
    <col min="18" max="18" width="16.5703125" style="1" bestFit="1" customWidth="1"/>
    <col min="19" max="19" width="22.28515625" style="1" bestFit="1" customWidth="1"/>
    <col min="20" max="20" width="23.85546875" style="1" bestFit="1" customWidth="1"/>
    <col min="21" max="21" width="19.85546875" style="1" bestFit="1" customWidth="1"/>
    <col min="22" max="22" width="23.85546875" style="1" bestFit="1" customWidth="1"/>
    <col min="23" max="23" width="25.5703125" style="1" bestFit="1" customWidth="1"/>
    <col min="24" max="16384" width="11" style="1"/>
  </cols>
  <sheetData>
    <row r="1" spans="1:20" ht="24.95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20" ht="26.25" customHeight="1" x14ac:dyDescent="0.4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20" ht="24.95" customHeight="1" x14ac:dyDescent="0.4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20" ht="24.95" customHeight="1" x14ac:dyDescent="0.4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3"/>
      <c r="N4" s="3"/>
      <c r="O4" s="3"/>
      <c r="P4" s="3"/>
      <c r="Q4" s="3"/>
      <c r="R4" s="3"/>
      <c r="S4" s="3"/>
      <c r="T4" s="3"/>
    </row>
    <row r="5" spans="1:20" ht="24.95" customHeight="1" x14ac:dyDescent="0.4">
      <c r="A5" s="18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</row>
    <row r="6" spans="1:20" ht="24.95" customHeight="1" x14ac:dyDescent="0.4">
      <c r="A6" s="18" t="s">
        <v>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20" ht="0.75" customHeight="1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20" ht="9" customHeight="1" x14ac:dyDescent="0.25">
      <c r="A8" s="4"/>
      <c r="B8" s="4"/>
      <c r="C8" s="4"/>
      <c r="D8" s="4"/>
      <c r="E8" s="4"/>
      <c r="F8" s="4"/>
      <c r="G8" s="4"/>
      <c r="H8" s="5"/>
      <c r="I8" s="5"/>
      <c r="J8" s="5"/>
      <c r="K8" s="5"/>
    </row>
    <row r="9" spans="1:20" ht="31.5" customHeight="1" x14ac:dyDescent="0.25">
      <c r="A9" s="29" t="s">
        <v>6</v>
      </c>
      <c r="B9" s="30" t="s">
        <v>7</v>
      </c>
      <c r="C9" s="31"/>
      <c r="D9" s="31"/>
      <c r="E9" s="31"/>
      <c r="F9" s="31"/>
      <c r="G9" s="31"/>
      <c r="H9" s="31"/>
      <c r="I9" s="31"/>
      <c r="J9" s="31"/>
      <c r="K9" s="32"/>
      <c r="L9" s="29" t="s">
        <v>8</v>
      </c>
    </row>
    <row r="10" spans="1:20" ht="38.25" customHeight="1" x14ac:dyDescent="0.25">
      <c r="A10" s="33"/>
      <c r="B10" s="34" t="s">
        <v>9</v>
      </c>
      <c r="C10" s="35"/>
      <c r="D10" s="36"/>
      <c r="E10" s="34" t="s">
        <v>10</v>
      </c>
      <c r="F10" s="35"/>
      <c r="G10" s="36"/>
      <c r="H10" s="34" t="s">
        <v>11</v>
      </c>
      <c r="I10" s="36"/>
      <c r="J10" s="34" t="s">
        <v>12</v>
      </c>
      <c r="K10" s="36"/>
      <c r="L10" s="33"/>
    </row>
    <row r="11" spans="1:20" ht="21.75" customHeight="1" x14ac:dyDescent="0.25">
      <c r="A11" s="33"/>
      <c r="B11" s="37" t="s">
        <v>13</v>
      </c>
      <c r="C11" s="38"/>
      <c r="D11" s="39"/>
      <c r="E11" s="40" t="s">
        <v>14</v>
      </c>
      <c r="F11" s="41"/>
      <c r="G11" s="42"/>
      <c r="H11" s="40" t="s">
        <v>15</v>
      </c>
      <c r="I11" s="42"/>
      <c r="J11" s="40" t="s">
        <v>16</v>
      </c>
      <c r="K11" s="42"/>
      <c r="L11" s="33"/>
    </row>
    <row r="12" spans="1:20" ht="69" customHeight="1" x14ac:dyDescent="0.25">
      <c r="A12" s="43"/>
      <c r="B12" s="44" t="s">
        <v>17</v>
      </c>
      <c r="C12" s="45" t="s">
        <v>18</v>
      </c>
      <c r="D12" s="45" t="s">
        <v>19</v>
      </c>
      <c r="E12" s="44" t="s">
        <v>17</v>
      </c>
      <c r="F12" s="45" t="s">
        <v>18</v>
      </c>
      <c r="G12" s="45" t="s">
        <v>20</v>
      </c>
      <c r="H12" s="45" t="s">
        <v>21</v>
      </c>
      <c r="I12" s="46" t="s">
        <v>22</v>
      </c>
      <c r="J12" s="47" t="s">
        <v>23</v>
      </c>
      <c r="K12" s="48" t="s">
        <v>24</v>
      </c>
      <c r="L12" s="43"/>
    </row>
    <row r="13" spans="1:20" ht="50.1" customHeight="1" x14ac:dyDescent="0.3">
      <c r="A13" s="49" t="s">
        <v>25</v>
      </c>
      <c r="B13" s="50">
        <v>47439200</v>
      </c>
      <c r="C13" s="51">
        <v>46725.51</v>
      </c>
      <c r="D13" s="52">
        <f t="shared" ref="D13:D18" si="0">+B13+C13</f>
        <v>47485925.509999998</v>
      </c>
      <c r="E13" s="53">
        <v>4520300</v>
      </c>
      <c r="F13" s="51">
        <v>9451319.6699999999</v>
      </c>
      <c r="G13" s="54">
        <f>+E13+F13</f>
        <v>13971619.67</v>
      </c>
      <c r="H13" s="53">
        <v>218053.71</v>
      </c>
      <c r="I13" s="55">
        <f>+H13*63.3574</f>
        <v>13815316.125953998</v>
      </c>
      <c r="J13" s="56">
        <v>292255.99</v>
      </c>
      <c r="K13" s="57">
        <v>18456501.02</v>
      </c>
      <c r="L13" s="58">
        <f>+D13+G13+I13+K13</f>
        <v>93729362.32595399</v>
      </c>
      <c r="M13" s="6"/>
    </row>
    <row r="14" spans="1:20" ht="50.1" customHeight="1" x14ac:dyDescent="0.3">
      <c r="A14" s="59" t="s">
        <v>26</v>
      </c>
      <c r="B14" s="50">
        <v>40019100</v>
      </c>
      <c r="C14" s="50">
        <v>46271.040000000001</v>
      </c>
      <c r="D14" s="52">
        <f t="shared" si="0"/>
        <v>40065371.039999999</v>
      </c>
      <c r="E14" s="60">
        <v>3168910</v>
      </c>
      <c r="F14" s="50">
        <v>14774801.84</v>
      </c>
      <c r="G14" s="61">
        <f>+E14+F14</f>
        <v>17943711.84</v>
      </c>
      <c r="H14" s="60">
        <v>107496.02</v>
      </c>
      <c r="I14" s="55">
        <f>+H14*60.6537</f>
        <v>6520031.348274</v>
      </c>
      <c r="J14" s="56">
        <v>102462.78</v>
      </c>
      <c r="K14" s="61">
        <v>6358268.7800000003</v>
      </c>
      <c r="L14" s="58">
        <f t="shared" ref="L14:L24" si="1">+D14+G14+I14+K14</f>
        <v>70887383.008273989</v>
      </c>
      <c r="M14" s="6"/>
    </row>
    <row r="15" spans="1:20" ht="50.1" customHeight="1" x14ac:dyDescent="0.3">
      <c r="A15" s="59" t="s">
        <v>27</v>
      </c>
      <c r="B15" s="50">
        <v>46209119</v>
      </c>
      <c r="C15" s="50">
        <v>37873.14</v>
      </c>
      <c r="D15" s="52">
        <f t="shared" si="0"/>
        <v>46246992.140000001</v>
      </c>
      <c r="E15" s="60">
        <v>3341200</v>
      </c>
      <c r="F15" s="50">
        <v>20211074.93</v>
      </c>
      <c r="G15" s="61">
        <f>+E15+F15</f>
        <v>23552274.93</v>
      </c>
      <c r="H15" s="60">
        <v>177026.55</v>
      </c>
      <c r="I15" s="55">
        <f>+H15*61.1219</f>
        <v>10820199.086444998</v>
      </c>
      <c r="J15" s="56">
        <v>205733.36</v>
      </c>
      <c r="K15" s="61">
        <v>12252203.470000001</v>
      </c>
      <c r="L15" s="58">
        <f t="shared" si="1"/>
        <v>92871669.626444995</v>
      </c>
      <c r="M15" s="6"/>
    </row>
    <row r="16" spans="1:20" ht="50.1" customHeight="1" x14ac:dyDescent="0.3">
      <c r="A16" s="59" t="s">
        <v>28</v>
      </c>
      <c r="B16" s="50">
        <v>45804450</v>
      </c>
      <c r="C16" s="62">
        <v>44819.59</v>
      </c>
      <c r="D16" s="52">
        <f t="shared" si="0"/>
        <v>45849269.590000004</v>
      </c>
      <c r="E16" s="63">
        <v>2458420</v>
      </c>
      <c r="F16" s="50">
        <v>39133324.740000002</v>
      </c>
      <c r="G16" s="61">
        <f>+E16+F16</f>
        <v>41591744.740000002</v>
      </c>
      <c r="H16" s="60">
        <v>198126.07</v>
      </c>
      <c r="I16" s="55">
        <f>+H16*60.1943</f>
        <v>11926060.095401</v>
      </c>
      <c r="J16" s="61">
        <v>211702.31</v>
      </c>
      <c r="K16" s="61">
        <v>12622272.470000001</v>
      </c>
      <c r="L16" s="58">
        <f t="shared" si="1"/>
        <v>111989346.89540102</v>
      </c>
      <c r="M16" s="6"/>
    </row>
    <row r="17" spans="1:23" ht="50.1" customHeight="1" x14ac:dyDescent="0.3">
      <c r="A17" s="59" t="s">
        <v>29</v>
      </c>
      <c r="B17" s="50">
        <v>52381050</v>
      </c>
      <c r="C17" s="50">
        <v>53618.720000000001</v>
      </c>
      <c r="D17" s="52">
        <f t="shared" si="0"/>
        <v>52434668.719999999</v>
      </c>
      <c r="E17" s="60">
        <v>1462100</v>
      </c>
      <c r="F17" s="50">
        <v>71160067.760000005</v>
      </c>
      <c r="G17" s="61">
        <f>+E17+F17</f>
        <v>72622167.760000005</v>
      </c>
      <c r="H17" s="60">
        <v>137999.71</v>
      </c>
      <c r="I17" s="55">
        <f>+H17*58.59</f>
        <v>8085403.0088999998</v>
      </c>
      <c r="J17" s="56">
        <v>184190.46</v>
      </c>
      <c r="K17" s="61">
        <v>10862412.91</v>
      </c>
      <c r="L17" s="58">
        <f t="shared" si="1"/>
        <v>144004652.3989</v>
      </c>
      <c r="M17" s="6"/>
    </row>
    <row r="18" spans="1:23" ht="50.1" customHeight="1" x14ac:dyDescent="0.3">
      <c r="A18" s="59" t="s">
        <v>30</v>
      </c>
      <c r="B18" s="64">
        <v>63078100</v>
      </c>
      <c r="C18" s="64">
        <v>32546.29</v>
      </c>
      <c r="D18" s="52">
        <f t="shared" si="0"/>
        <v>63110646.289999999</v>
      </c>
      <c r="E18" s="60">
        <v>633350</v>
      </c>
      <c r="F18" s="50">
        <v>96196988.989999995</v>
      </c>
      <c r="G18" s="61">
        <f t="shared" ref="G18:G24" si="2">+F18+E18</f>
        <v>96830338.989999995</v>
      </c>
      <c r="H18" s="60">
        <v>197641.84</v>
      </c>
      <c r="I18" s="55">
        <f>+H18*60.2018</f>
        <v>11898394.523311999</v>
      </c>
      <c r="J18" s="56">
        <v>211464.67</v>
      </c>
      <c r="K18" s="61">
        <v>12334214.1</v>
      </c>
      <c r="L18" s="58">
        <f t="shared" si="1"/>
        <v>184173593.903312</v>
      </c>
      <c r="M18" s="6"/>
    </row>
    <row r="19" spans="1:23" ht="50.1" customHeight="1" x14ac:dyDescent="0.3">
      <c r="A19" s="59" t="s">
        <v>31</v>
      </c>
      <c r="B19" s="50">
        <v>75882411.5</v>
      </c>
      <c r="C19" s="50">
        <v>2079.5</v>
      </c>
      <c r="D19" s="52">
        <f t="shared" ref="D19:D24" si="3">+B19+C19</f>
        <v>75884491</v>
      </c>
      <c r="E19" s="60">
        <v>554100</v>
      </c>
      <c r="F19" s="50">
        <v>109081614.55</v>
      </c>
      <c r="G19" s="61">
        <f t="shared" si="2"/>
        <v>109635714.55</v>
      </c>
      <c r="H19" s="60">
        <v>191330.5</v>
      </c>
      <c r="I19" s="55">
        <f>+H19*58.728</f>
        <v>11236457.604</v>
      </c>
      <c r="J19" s="56">
        <v>238185.9</v>
      </c>
      <c r="K19" s="61">
        <v>13960833.26</v>
      </c>
      <c r="L19" s="58">
        <f t="shared" si="1"/>
        <v>210717496.414</v>
      </c>
      <c r="M19" s="6"/>
    </row>
    <row r="20" spans="1:23" ht="50.1" customHeight="1" x14ac:dyDescent="0.3">
      <c r="A20" s="65" t="s">
        <v>32</v>
      </c>
      <c r="B20" s="50"/>
      <c r="C20" s="50"/>
      <c r="D20" s="52">
        <f t="shared" si="3"/>
        <v>0</v>
      </c>
      <c r="E20" s="60"/>
      <c r="F20" s="50"/>
      <c r="G20" s="61">
        <f t="shared" si="2"/>
        <v>0</v>
      </c>
      <c r="H20" s="60"/>
      <c r="I20" s="55">
        <f>+H20*62.65</f>
        <v>0</v>
      </c>
      <c r="J20" s="56"/>
      <c r="K20" s="61"/>
      <c r="L20" s="58">
        <f t="shared" si="1"/>
        <v>0</v>
      </c>
      <c r="M20" s="6"/>
    </row>
    <row r="21" spans="1:23" ht="50.1" customHeight="1" x14ac:dyDescent="0.3">
      <c r="A21" s="65" t="s">
        <v>33</v>
      </c>
      <c r="B21" s="50"/>
      <c r="C21" s="50"/>
      <c r="D21" s="52">
        <f t="shared" si="3"/>
        <v>0</v>
      </c>
      <c r="E21" s="60"/>
      <c r="F21" s="50"/>
      <c r="G21" s="61">
        <f t="shared" si="2"/>
        <v>0</v>
      </c>
      <c r="H21" s="60"/>
      <c r="I21" s="55">
        <f>+H21*62.4</f>
        <v>0</v>
      </c>
      <c r="J21" s="56"/>
      <c r="K21" s="61"/>
      <c r="L21" s="58">
        <f t="shared" si="1"/>
        <v>0</v>
      </c>
      <c r="M21" s="6"/>
    </row>
    <row r="22" spans="1:23" ht="50.1" customHeight="1" x14ac:dyDescent="0.3">
      <c r="A22" s="65" t="s">
        <v>34</v>
      </c>
      <c r="B22" s="50"/>
      <c r="C22" s="50"/>
      <c r="D22" s="52">
        <f t="shared" si="3"/>
        <v>0</v>
      </c>
      <c r="E22" s="60"/>
      <c r="F22" s="50"/>
      <c r="G22" s="61">
        <f t="shared" si="2"/>
        <v>0</v>
      </c>
      <c r="H22" s="60"/>
      <c r="I22" s="55">
        <f>+H22*63.82</f>
        <v>0</v>
      </c>
      <c r="J22" s="56"/>
      <c r="K22" s="61"/>
      <c r="L22" s="58">
        <f t="shared" si="1"/>
        <v>0</v>
      </c>
      <c r="M22" s="6"/>
    </row>
    <row r="23" spans="1:23" ht="50.1" customHeight="1" x14ac:dyDescent="0.3">
      <c r="A23" s="65" t="s">
        <v>35</v>
      </c>
      <c r="B23" s="50"/>
      <c r="C23" s="50"/>
      <c r="D23" s="52">
        <f t="shared" si="3"/>
        <v>0</v>
      </c>
      <c r="E23" s="60"/>
      <c r="F23" s="50"/>
      <c r="G23" s="61">
        <f t="shared" si="2"/>
        <v>0</v>
      </c>
      <c r="H23" s="60"/>
      <c r="I23" s="55">
        <f>+H23*62.76</f>
        <v>0</v>
      </c>
      <c r="J23" s="56"/>
      <c r="K23" s="61"/>
      <c r="L23" s="58">
        <f t="shared" si="1"/>
        <v>0</v>
      </c>
      <c r="M23" s="6"/>
      <c r="N23" s="1">
        <f>+M23+B24</f>
        <v>0</v>
      </c>
    </row>
    <row r="24" spans="1:23" ht="50.1" customHeight="1" x14ac:dyDescent="0.3">
      <c r="A24" s="66" t="s">
        <v>36</v>
      </c>
      <c r="B24" s="67"/>
      <c r="C24" s="67"/>
      <c r="D24" s="68">
        <f t="shared" si="3"/>
        <v>0</v>
      </c>
      <c r="E24" s="69"/>
      <c r="F24" s="67"/>
      <c r="G24" s="70">
        <f t="shared" si="2"/>
        <v>0</v>
      </c>
      <c r="H24" s="69"/>
      <c r="I24" s="71">
        <f>+H24*62.89</f>
        <v>0</v>
      </c>
      <c r="J24" s="72"/>
      <c r="K24" s="70"/>
      <c r="L24" s="73">
        <f t="shared" si="1"/>
        <v>0</v>
      </c>
      <c r="M24" s="6"/>
    </row>
    <row r="25" spans="1:23" ht="50.1" customHeight="1" x14ac:dyDescent="0.25">
      <c r="A25" s="74" t="s">
        <v>37</v>
      </c>
      <c r="B25" s="75">
        <f>SUM(B13:B24)</f>
        <v>370813430.5</v>
      </c>
      <c r="C25" s="75">
        <f t="shared" ref="C25:L25" si="4">SUM(C13:C24)</f>
        <v>263933.79000000004</v>
      </c>
      <c r="D25" s="75">
        <f t="shared" si="4"/>
        <v>371077364.29000002</v>
      </c>
      <c r="E25" s="75">
        <f t="shared" si="4"/>
        <v>16138380</v>
      </c>
      <c r="F25" s="75">
        <f t="shared" si="4"/>
        <v>360009192.48000002</v>
      </c>
      <c r="G25" s="75">
        <f t="shared" si="4"/>
        <v>376147572.48000002</v>
      </c>
      <c r="H25" s="75">
        <f t="shared" si="4"/>
        <v>1227674.3999999999</v>
      </c>
      <c r="I25" s="75">
        <f t="shared" si="4"/>
        <v>74301861.792286009</v>
      </c>
      <c r="J25" s="75">
        <f t="shared" si="4"/>
        <v>1445995.4699999997</v>
      </c>
      <c r="K25" s="75">
        <f t="shared" si="4"/>
        <v>86846706.010000005</v>
      </c>
      <c r="L25" s="76">
        <f t="shared" si="4"/>
        <v>908373504.57228601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5.25" customHeight="1" x14ac:dyDescent="0.3">
      <c r="A26" s="7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6"/>
    </row>
    <row r="27" spans="1:23" ht="42.75" customHeight="1" x14ac:dyDescent="0.25">
      <c r="A27" s="78" t="s">
        <v>38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9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4.25" customHeight="1" x14ac:dyDescent="0.25">
      <c r="A28" s="78" t="s">
        <v>39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9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39.75" customHeight="1" x14ac:dyDescent="0.25">
      <c r="A29" s="80" t="s">
        <v>40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79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7" customHeight="1" x14ac:dyDescent="0.25">
      <c r="A30" s="78" t="s">
        <v>41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9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8.25" customHeight="1" x14ac:dyDescent="0.25">
      <c r="A31" s="81"/>
      <c r="B31" s="82"/>
      <c r="C31" s="81"/>
      <c r="D31" s="81"/>
      <c r="E31" s="81"/>
      <c r="F31" s="82"/>
      <c r="G31" s="81"/>
      <c r="H31" s="81"/>
      <c r="I31" s="81"/>
      <c r="J31" s="81"/>
      <c r="K31" s="81"/>
      <c r="L31" s="79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15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 ht="15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ht="15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 ht="15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</row>
    <row r="36" spans="1:12" ht="15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pans="1:12" ht="15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ht="15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  <row r="39" spans="1:12" ht="15.75" x14ac:dyDescent="0.25">
      <c r="A39" s="83" t="s">
        <v>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</row>
    <row r="40" spans="1:12" ht="15.75" x14ac:dyDescent="0.25">
      <c r="A40" s="83" t="s">
        <v>1</v>
      </c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</row>
    <row r="41" spans="1:12" ht="15.75" x14ac:dyDescent="0.25">
      <c r="A41" s="83" t="s">
        <v>2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</row>
    <row r="42" spans="1:12" ht="15.75" x14ac:dyDescent="0.25">
      <c r="A42" s="83" t="s">
        <v>42</v>
      </c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</row>
    <row r="43" spans="1:12" ht="15.75" x14ac:dyDescent="0.25">
      <c r="A43" s="83" t="s">
        <v>4</v>
      </c>
      <c r="B43" s="83"/>
      <c r="C43" s="83"/>
      <c r="D43" s="83"/>
      <c r="E43" s="83"/>
      <c r="F43" s="83"/>
      <c r="G43" s="83"/>
      <c r="H43" s="83"/>
      <c r="I43" s="83"/>
      <c r="J43" s="83"/>
      <c r="K43" s="83"/>
      <c r="L43" s="83"/>
    </row>
    <row r="44" spans="1:12" ht="15.75" x14ac:dyDescent="0.25">
      <c r="A44" s="84" t="s">
        <v>43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</row>
    <row r="45" spans="1:12" ht="15.75" x14ac:dyDescent="0.25">
      <c r="A45" s="83" t="s">
        <v>44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</row>
    <row r="46" spans="1:12" ht="15.75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16"/>
    </row>
    <row r="47" spans="1:12" ht="15.75" x14ac:dyDescent="0.25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16"/>
    </row>
    <row r="48" spans="1:12" ht="15.75" x14ac:dyDescent="0.25">
      <c r="A48" s="29" t="s">
        <v>6</v>
      </c>
      <c r="B48" s="30"/>
      <c r="C48" s="31"/>
      <c r="D48" s="31"/>
      <c r="E48" s="31"/>
      <c r="F48" s="31"/>
      <c r="G48" s="31"/>
      <c r="H48" s="31"/>
      <c r="I48" s="31"/>
      <c r="J48" s="31"/>
      <c r="K48" s="31"/>
      <c r="L48" s="86" t="s">
        <v>45</v>
      </c>
    </row>
    <row r="49" spans="1:12" ht="15.75" x14ac:dyDescent="0.2">
      <c r="A49" s="33"/>
      <c r="B49" s="87" t="s">
        <v>10</v>
      </c>
      <c r="C49" s="88"/>
      <c r="D49" s="88"/>
      <c r="E49" s="88"/>
      <c r="F49" s="88"/>
      <c r="G49" s="88"/>
      <c r="H49" s="88"/>
      <c r="I49" s="88"/>
      <c r="J49" s="88"/>
      <c r="K49" s="88"/>
      <c r="L49" s="89"/>
    </row>
    <row r="50" spans="1:12" ht="15.75" x14ac:dyDescent="0.2">
      <c r="A50" s="33"/>
      <c r="B50" s="90" t="s">
        <v>46</v>
      </c>
      <c r="C50" s="91"/>
      <c r="D50" s="91"/>
      <c r="E50" s="91"/>
      <c r="F50" s="91"/>
      <c r="G50" s="91"/>
      <c r="H50" s="91"/>
      <c r="I50" s="91"/>
      <c r="J50" s="91"/>
      <c r="K50" s="92"/>
      <c r="L50" s="89"/>
    </row>
    <row r="51" spans="1:12" ht="97.5" customHeight="1" x14ac:dyDescent="0.25">
      <c r="A51" s="43"/>
      <c r="B51" s="44" t="s">
        <v>47</v>
      </c>
      <c r="C51" s="93" t="s">
        <v>48</v>
      </c>
      <c r="D51" s="93" t="s">
        <v>49</v>
      </c>
      <c r="E51" s="44" t="s">
        <v>50</v>
      </c>
      <c r="F51" s="44"/>
      <c r="G51" s="93"/>
      <c r="H51" s="93"/>
      <c r="I51" s="93"/>
      <c r="J51" s="45"/>
      <c r="K51" s="45"/>
      <c r="L51" s="94"/>
    </row>
    <row r="52" spans="1:12" ht="35.1" customHeight="1" x14ac:dyDescent="0.2">
      <c r="A52" s="95" t="s">
        <v>25</v>
      </c>
      <c r="B52" s="96">
        <v>113730.99</v>
      </c>
      <c r="C52" s="96">
        <v>3431800</v>
      </c>
      <c r="D52" s="96">
        <v>36754400</v>
      </c>
      <c r="E52" s="96">
        <v>0</v>
      </c>
      <c r="F52" s="96">
        <v>0</v>
      </c>
      <c r="G52" s="96">
        <v>0</v>
      </c>
      <c r="H52" s="96">
        <v>0</v>
      </c>
      <c r="I52" s="96">
        <v>0</v>
      </c>
      <c r="J52" s="96">
        <v>0</v>
      </c>
      <c r="K52" s="96">
        <v>0</v>
      </c>
      <c r="L52" s="96">
        <f>SUM(B52:K52)</f>
        <v>40299930.990000002</v>
      </c>
    </row>
    <row r="53" spans="1:12" ht="35.1" customHeight="1" x14ac:dyDescent="0.2">
      <c r="A53" s="97" t="s">
        <v>26</v>
      </c>
      <c r="B53" s="96">
        <v>112288.46</v>
      </c>
      <c r="C53" s="96">
        <v>2842600</v>
      </c>
      <c r="D53" s="96">
        <v>24941300</v>
      </c>
      <c r="E53" s="96">
        <v>5138.8900000000003</v>
      </c>
      <c r="F53" s="96">
        <v>0</v>
      </c>
      <c r="G53" s="96">
        <v>0</v>
      </c>
      <c r="H53" s="96">
        <v>0</v>
      </c>
      <c r="I53" s="96">
        <v>0</v>
      </c>
      <c r="J53" s="96">
        <v>0</v>
      </c>
      <c r="K53" s="96">
        <v>0</v>
      </c>
      <c r="L53" s="96">
        <f>SUM(B53:K53)</f>
        <v>27901327.350000001</v>
      </c>
    </row>
    <row r="54" spans="1:12" ht="35.1" customHeight="1" x14ac:dyDescent="0.2">
      <c r="A54" s="97" t="s">
        <v>27</v>
      </c>
      <c r="B54" s="96">
        <v>112288.46</v>
      </c>
      <c r="C54" s="96">
        <v>2737300</v>
      </c>
      <c r="D54" s="96">
        <v>25879800</v>
      </c>
      <c r="E54" s="96">
        <v>0</v>
      </c>
      <c r="F54" s="96">
        <v>0</v>
      </c>
      <c r="G54" s="96">
        <v>0</v>
      </c>
      <c r="H54" s="96">
        <v>0</v>
      </c>
      <c r="I54" s="96">
        <v>0</v>
      </c>
      <c r="J54" s="96">
        <v>0</v>
      </c>
      <c r="K54" s="96">
        <v>0</v>
      </c>
      <c r="L54" s="96">
        <f t="shared" ref="L54:L63" si="5">SUM(B54:K54)</f>
        <v>28729388.460000001</v>
      </c>
    </row>
    <row r="55" spans="1:12" ht="35.1" customHeight="1" x14ac:dyDescent="0.2">
      <c r="A55" s="97" t="s">
        <v>28</v>
      </c>
      <c r="B55" s="96">
        <v>113670.46</v>
      </c>
      <c r="C55" s="96">
        <v>2187500</v>
      </c>
      <c r="D55" s="96">
        <v>16110150</v>
      </c>
      <c r="E55" s="96">
        <v>0</v>
      </c>
      <c r="F55" s="96">
        <v>0</v>
      </c>
      <c r="G55" s="96">
        <v>0</v>
      </c>
      <c r="H55" s="96">
        <v>0</v>
      </c>
      <c r="I55" s="96">
        <v>0</v>
      </c>
      <c r="J55" s="96">
        <v>0</v>
      </c>
      <c r="K55" s="96">
        <v>0</v>
      </c>
      <c r="L55" s="96">
        <f t="shared" si="5"/>
        <v>18411320.460000001</v>
      </c>
    </row>
    <row r="56" spans="1:12" ht="35.1" customHeight="1" x14ac:dyDescent="0.2">
      <c r="A56" s="97" t="s">
        <v>29</v>
      </c>
      <c r="B56" s="96">
        <v>113670.46</v>
      </c>
      <c r="C56" s="96">
        <v>1539900</v>
      </c>
      <c r="D56" s="96">
        <v>11138450</v>
      </c>
      <c r="E56" s="96">
        <v>0</v>
      </c>
      <c r="F56" s="96">
        <v>0</v>
      </c>
      <c r="G56" s="96">
        <v>0</v>
      </c>
      <c r="H56" s="96">
        <v>0</v>
      </c>
      <c r="I56" s="96">
        <v>0</v>
      </c>
      <c r="J56" s="96">
        <v>0</v>
      </c>
      <c r="K56" s="96">
        <v>0</v>
      </c>
      <c r="L56" s="96">
        <f t="shared" si="5"/>
        <v>12792020.460000001</v>
      </c>
    </row>
    <row r="57" spans="1:12" ht="35.1" customHeight="1" x14ac:dyDescent="0.2">
      <c r="A57" s="97" t="s">
        <v>30</v>
      </c>
      <c r="B57" s="96">
        <v>115948.46</v>
      </c>
      <c r="C57" s="96">
        <v>1387500</v>
      </c>
      <c r="D57" s="96">
        <v>8984600</v>
      </c>
      <c r="E57" s="96">
        <v>0</v>
      </c>
      <c r="F57" s="96">
        <v>0</v>
      </c>
      <c r="G57" s="96">
        <v>0</v>
      </c>
      <c r="H57" s="96">
        <v>0</v>
      </c>
      <c r="I57" s="96">
        <v>0</v>
      </c>
      <c r="J57" s="96">
        <v>0</v>
      </c>
      <c r="K57" s="96">
        <v>0</v>
      </c>
      <c r="L57" s="96">
        <f t="shared" si="5"/>
        <v>10488048.460000001</v>
      </c>
    </row>
    <row r="58" spans="1:12" ht="35.1" customHeight="1" x14ac:dyDescent="0.2">
      <c r="A58" s="97" t="s">
        <v>31</v>
      </c>
      <c r="B58" s="96">
        <v>119027.51</v>
      </c>
      <c r="C58" s="96">
        <v>1292700</v>
      </c>
      <c r="D58" s="96">
        <v>7676550</v>
      </c>
      <c r="E58" s="96">
        <v>0</v>
      </c>
      <c r="F58" s="96">
        <v>0</v>
      </c>
      <c r="G58" s="96">
        <v>0</v>
      </c>
      <c r="H58" s="96">
        <v>0</v>
      </c>
      <c r="I58" s="96">
        <v>0</v>
      </c>
      <c r="J58" s="96">
        <v>0</v>
      </c>
      <c r="K58" s="96">
        <v>0</v>
      </c>
      <c r="L58" s="96">
        <f t="shared" si="5"/>
        <v>9088277.5099999998</v>
      </c>
    </row>
    <row r="59" spans="1:12" ht="35.1" customHeight="1" x14ac:dyDescent="0.2">
      <c r="A59" s="98" t="s">
        <v>32</v>
      </c>
      <c r="B59" s="96"/>
      <c r="C59" s="96"/>
      <c r="D59" s="96"/>
      <c r="E59" s="96">
        <v>0</v>
      </c>
      <c r="F59" s="96">
        <v>0</v>
      </c>
      <c r="G59" s="96">
        <v>0</v>
      </c>
      <c r="H59" s="96">
        <v>0</v>
      </c>
      <c r="I59" s="96">
        <v>0</v>
      </c>
      <c r="J59" s="96">
        <v>0</v>
      </c>
      <c r="K59" s="96">
        <v>0</v>
      </c>
      <c r="L59" s="96">
        <f t="shared" si="5"/>
        <v>0</v>
      </c>
    </row>
    <row r="60" spans="1:12" ht="35.1" customHeight="1" x14ac:dyDescent="0.2">
      <c r="A60" s="98" t="s">
        <v>33</v>
      </c>
      <c r="B60" s="96"/>
      <c r="C60" s="96"/>
      <c r="D60" s="96"/>
      <c r="E60" s="96">
        <v>0</v>
      </c>
      <c r="F60" s="96">
        <v>0</v>
      </c>
      <c r="G60" s="96">
        <v>0</v>
      </c>
      <c r="H60" s="96">
        <v>0</v>
      </c>
      <c r="I60" s="96">
        <v>0</v>
      </c>
      <c r="J60" s="96">
        <v>0</v>
      </c>
      <c r="K60" s="96">
        <v>0</v>
      </c>
      <c r="L60" s="96">
        <f t="shared" si="5"/>
        <v>0</v>
      </c>
    </row>
    <row r="61" spans="1:12" ht="35.1" customHeight="1" x14ac:dyDescent="0.2">
      <c r="A61" s="98" t="s">
        <v>34</v>
      </c>
      <c r="B61" s="96"/>
      <c r="C61" s="96"/>
      <c r="D61" s="96"/>
      <c r="E61" s="96">
        <v>0</v>
      </c>
      <c r="F61" s="96">
        <v>0</v>
      </c>
      <c r="G61" s="96">
        <v>0</v>
      </c>
      <c r="H61" s="96">
        <v>0</v>
      </c>
      <c r="I61" s="96">
        <v>0</v>
      </c>
      <c r="J61" s="96">
        <v>0</v>
      </c>
      <c r="K61" s="96">
        <v>0</v>
      </c>
      <c r="L61" s="96">
        <f t="shared" si="5"/>
        <v>0</v>
      </c>
    </row>
    <row r="62" spans="1:12" ht="35.1" customHeight="1" x14ac:dyDescent="0.2">
      <c r="A62" s="98" t="s">
        <v>35</v>
      </c>
      <c r="B62" s="96"/>
      <c r="C62" s="96"/>
      <c r="D62" s="96"/>
      <c r="E62" s="96">
        <v>0</v>
      </c>
      <c r="F62" s="96">
        <v>0</v>
      </c>
      <c r="G62" s="96">
        <v>0</v>
      </c>
      <c r="H62" s="96">
        <v>0</v>
      </c>
      <c r="I62" s="96">
        <v>0</v>
      </c>
      <c r="J62" s="96">
        <v>0</v>
      </c>
      <c r="K62" s="96">
        <v>0</v>
      </c>
      <c r="L62" s="96">
        <f t="shared" si="5"/>
        <v>0</v>
      </c>
    </row>
    <row r="63" spans="1:12" ht="35.1" customHeight="1" x14ac:dyDescent="0.2">
      <c r="A63" s="99" t="s">
        <v>36</v>
      </c>
      <c r="B63" s="96"/>
      <c r="C63" s="96"/>
      <c r="D63" s="96"/>
      <c r="E63" s="96">
        <v>0</v>
      </c>
      <c r="F63" s="96">
        <v>0</v>
      </c>
      <c r="G63" s="96">
        <v>0</v>
      </c>
      <c r="H63" s="96">
        <v>0</v>
      </c>
      <c r="I63" s="96">
        <v>0</v>
      </c>
      <c r="J63" s="96">
        <v>0</v>
      </c>
      <c r="K63" s="96">
        <v>0</v>
      </c>
      <c r="L63" s="96">
        <f t="shared" si="5"/>
        <v>0</v>
      </c>
    </row>
    <row r="64" spans="1:12" ht="35.1" customHeight="1" x14ac:dyDescent="0.25">
      <c r="A64" s="100" t="s">
        <v>37</v>
      </c>
      <c r="B64" s="101">
        <f>SUM(B52:B63)</f>
        <v>800624.8</v>
      </c>
      <c r="C64" s="101">
        <f t="shared" ref="C64:L64" si="6">SUM(C52:C63)</f>
        <v>15419300</v>
      </c>
      <c r="D64" s="101">
        <f t="shared" si="6"/>
        <v>131485250</v>
      </c>
      <c r="E64" s="101">
        <f t="shared" si="6"/>
        <v>5138.8900000000003</v>
      </c>
      <c r="F64" s="101">
        <f t="shared" si="6"/>
        <v>0</v>
      </c>
      <c r="G64" s="101">
        <f t="shared" si="6"/>
        <v>0</v>
      </c>
      <c r="H64" s="101">
        <f t="shared" si="6"/>
        <v>0</v>
      </c>
      <c r="I64" s="101">
        <f t="shared" si="6"/>
        <v>0</v>
      </c>
      <c r="J64" s="101">
        <f t="shared" si="6"/>
        <v>0</v>
      </c>
      <c r="K64" s="101">
        <f t="shared" si="6"/>
        <v>0</v>
      </c>
      <c r="L64" s="101">
        <f t="shared" si="6"/>
        <v>147710313.69000003</v>
      </c>
    </row>
    <row r="65" spans="1:12" ht="15.75" x14ac:dyDescent="0.25">
      <c r="A65" s="77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</row>
    <row r="66" spans="1:12" ht="15.75" x14ac:dyDescent="0.25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79"/>
    </row>
    <row r="67" spans="1:12" ht="15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ht="15.75" x14ac:dyDescent="0.25">
      <c r="A68" s="83" t="s">
        <v>0</v>
      </c>
      <c r="B68" s="83"/>
      <c r="C68" s="83"/>
      <c r="D68" s="83"/>
      <c r="E68" s="83"/>
      <c r="F68" s="16"/>
      <c r="G68" s="16"/>
      <c r="H68" s="16"/>
      <c r="I68" s="16"/>
      <c r="J68" s="16"/>
      <c r="K68" s="16"/>
      <c r="L68" s="16"/>
    </row>
    <row r="69" spans="1:12" ht="15.75" x14ac:dyDescent="0.25">
      <c r="A69" s="83" t="s">
        <v>1</v>
      </c>
      <c r="B69" s="83"/>
      <c r="C69" s="83"/>
      <c r="D69" s="83"/>
      <c r="E69" s="83"/>
      <c r="F69" s="16"/>
      <c r="G69" s="16"/>
      <c r="H69" s="16"/>
      <c r="I69" s="16"/>
      <c r="J69" s="16"/>
      <c r="K69" s="16"/>
      <c r="L69" s="16"/>
    </row>
    <row r="70" spans="1:12" ht="15.75" x14ac:dyDescent="0.25">
      <c r="A70" s="83" t="s">
        <v>2</v>
      </c>
      <c r="B70" s="83"/>
      <c r="C70" s="83"/>
      <c r="D70" s="83"/>
      <c r="E70" s="83"/>
      <c r="F70" s="16"/>
      <c r="G70" s="16"/>
      <c r="H70" s="16"/>
      <c r="I70" s="16"/>
      <c r="J70" s="16"/>
      <c r="K70" s="16"/>
      <c r="L70" s="16"/>
    </row>
    <row r="71" spans="1:12" ht="15.75" x14ac:dyDescent="0.25">
      <c r="A71" s="83" t="s">
        <v>3</v>
      </c>
      <c r="B71" s="83"/>
      <c r="C71" s="83"/>
      <c r="D71" s="83"/>
      <c r="E71" s="83"/>
      <c r="F71" s="16"/>
      <c r="G71" s="16"/>
      <c r="H71" s="16"/>
      <c r="I71" s="16"/>
      <c r="J71" s="16"/>
      <c r="K71" s="16"/>
      <c r="L71" s="16"/>
    </row>
    <row r="72" spans="1:12" ht="15.75" x14ac:dyDescent="0.25">
      <c r="A72" s="83" t="s">
        <v>4</v>
      </c>
      <c r="B72" s="83"/>
      <c r="C72" s="83"/>
      <c r="D72" s="83"/>
      <c r="E72" s="83"/>
      <c r="F72" s="16"/>
      <c r="G72" s="16"/>
      <c r="H72" s="16"/>
      <c r="I72" s="16"/>
      <c r="J72" s="16"/>
      <c r="K72" s="16"/>
      <c r="L72" s="16"/>
    </row>
    <row r="73" spans="1:12" ht="15.75" x14ac:dyDescent="0.25">
      <c r="A73" s="83" t="s">
        <v>5</v>
      </c>
      <c r="B73" s="83"/>
      <c r="C73" s="83"/>
      <c r="D73" s="83"/>
      <c r="E73" s="83"/>
      <c r="F73" s="16"/>
      <c r="G73" s="16"/>
      <c r="H73" s="16"/>
      <c r="I73" s="16"/>
      <c r="J73" s="16"/>
      <c r="K73" s="16"/>
      <c r="L73" s="16"/>
    </row>
    <row r="74" spans="1:12" ht="15.75" x14ac:dyDescent="0.25">
      <c r="A74" s="85"/>
      <c r="B74" s="85"/>
      <c r="C74" s="85"/>
      <c r="D74" s="85"/>
      <c r="E74" s="16"/>
      <c r="F74" s="16"/>
      <c r="G74" s="16"/>
      <c r="H74" s="16"/>
      <c r="I74" s="16"/>
      <c r="J74" s="16"/>
      <c r="K74" s="16"/>
      <c r="L74" s="16"/>
    </row>
    <row r="75" spans="1:12" ht="15.75" x14ac:dyDescent="0.25">
      <c r="A75" s="85"/>
      <c r="B75" s="85"/>
      <c r="C75" s="85"/>
      <c r="D75" s="85"/>
      <c r="E75" s="16"/>
      <c r="F75" s="16"/>
      <c r="G75" s="16"/>
      <c r="H75" s="16"/>
      <c r="I75" s="16"/>
      <c r="J75" s="16"/>
      <c r="K75" s="16"/>
      <c r="L75" s="16"/>
    </row>
    <row r="76" spans="1:12" ht="24.95" customHeight="1" x14ac:dyDescent="0.25">
      <c r="A76" s="29" t="s">
        <v>6</v>
      </c>
      <c r="B76" s="31"/>
      <c r="C76" s="31"/>
      <c r="D76" s="31"/>
      <c r="E76" s="29" t="s">
        <v>8</v>
      </c>
      <c r="F76" s="16"/>
      <c r="G76" s="16"/>
      <c r="H76" s="16"/>
      <c r="I76" s="16"/>
      <c r="J76" s="16"/>
      <c r="K76" s="16"/>
      <c r="L76" s="16"/>
    </row>
    <row r="77" spans="1:12" ht="24.95" customHeight="1" x14ac:dyDescent="0.25">
      <c r="A77" s="33"/>
      <c r="B77" s="34" t="s">
        <v>10</v>
      </c>
      <c r="C77" s="35"/>
      <c r="D77" s="36"/>
      <c r="E77" s="33"/>
      <c r="F77" s="16"/>
      <c r="G77" s="16"/>
      <c r="H77" s="16"/>
      <c r="I77" s="16"/>
      <c r="J77" s="16"/>
      <c r="K77" s="16"/>
      <c r="L77" s="16"/>
    </row>
    <row r="78" spans="1:12" ht="24.95" customHeight="1" x14ac:dyDescent="0.25">
      <c r="A78" s="33"/>
      <c r="B78" s="40" t="s">
        <v>46</v>
      </c>
      <c r="C78" s="41"/>
      <c r="D78" s="42"/>
      <c r="E78" s="33"/>
      <c r="F78" s="16"/>
      <c r="G78" s="16"/>
      <c r="H78" s="16"/>
      <c r="I78" s="16"/>
      <c r="J78" s="16"/>
      <c r="K78" s="16"/>
      <c r="L78" s="16"/>
    </row>
    <row r="79" spans="1:12" ht="24.95" customHeight="1" x14ac:dyDescent="0.25">
      <c r="A79" s="43"/>
      <c r="B79" s="44" t="s">
        <v>17</v>
      </c>
      <c r="C79" s="45" t="s">
        <v>18</v>
      </c>
      <c r="D79" s="45" t="s">
        <v>20</v>
      </c>
      <c r="E79" s="43"/>
      <c r="F79" s="16"/>
      <c r="G79" s="16"/>
      <c r="H79" s="16"/>
      <c r="I79" s="16"/>
      <c r="J79" s="16"/>
      <c r="K79" s="16"/>
      <c r="L79" s="16"/>
    </row>
    <row r="80" spans="1:12" ht="39.950000000000003" customHeight="1" x14ac:dyDescent="0.25">
      <c r="A80" s="74" t="s">
        <v>37</v>
      </c>
      <c r="B80" s="104">
        <f>+E25</f>
        <v>16138380</v>
      </c>
      <c r="C80" s="75">
        <f>+F25</f>
        <v>360009192.48000002</v>
      </c>
      <c r="D80" s="75">
        <f>+B80+C80</f>
        <v>376147572.48000002</v>
      </c>
      <c r="E80" s="76">
        <f>+D80</f>
        <v>376147572.48000002</v>
      </c>
      <c r="F80" s="16"/>
      <c r="G80" s="16"/>
      <c r="H80" s="16"/>
      <c r="I80" s="16"/>
      <c r="J80" s="16"/>
      <c r="K80" s="16"/>
      <c r="L80" s="16"/>
    </row>
    <row r="81" spans="1:12" ht="24.95" customHeight="1" x14ac:dyDescent="0.25">
      <c r="A81" s="77"/>
      <c r="B81" s="8"/>
      <c r="C81" s="8"/>
      <c r="D81" s="8"/>
      <c r="E81" s="8"/>
      <c r="F81" s="16"/>
      <c r="G81" s="16"/>
      <c r="H81" s="16"/>
      <c r="I81" s="16"/>
      <c r="J81" s="16"/>
      <c r="K81" s="16"/>
      <c r="L81" s="16"/>
    </row>
    <row r="82" spans="1:12" ht="24.95" customHeight="1" x14ac:dyDescent="0.25">
      <c r="A82" s="80"/>
      <c r="B82" s="80"/>
      <c r="C82" s="80"/>
      <c r="D82" s="80"/>
      <c r="E82" s="79"/>
      <c r="F82" s="16"/>
      <c r="G82" s="16"/>
      <c r="H82" s="16"/>
      <c r="I82" s="16"/>
      <c r="J82" s="16"/>
      <c r="K82" s="16"/>
      <c r="L82" s="16"/>
    </row>
    <row r="83" spans="1:12" ht="39.950000000000003" customHeight="1" x14ac:dyDescent="0.25">
      <c r="A83" s="81"/>
      <c r="B83" s="105" t="s">
        <v>51</v>
      </c>
      <c r="C83" s="106"/>
      <c r="D83" s="107"/>
      <c r="E83" s="79"/>
      <c r="F83" s="16"/>
      <c r="G83" s="16"/>
      <c r="H83" s="16"/>
      <c r="I83" s="16"/>
      <c r="J83" s="16"/>
      <c r="K83" s="16"/>
      <c r="L83" s="16"/>
    </row>
    <row r="84" spans="1:12" ht="24.95" customHeight="1" x14ac:dyDescent="0.25">
      <c r="A84" s="16"/>
      <c r="B84" s="108"/>
      <c r="C84" s="108"/>
      <c r="D84" s="108"/>
      <c r="E84" s="16"/>
      <c r="F84" s="16"/>
      <c r="G84" s="16"/>
      <c r="H84" s="16"/>
      <c r="I84" s="16"/>
      <c r="J84" s="16"/>
      <c r="K84" s="16"/>
      <c r="L84" s="16"/>
    </row>
    <row r="85" spans="1:12" ht="39.950000000000003" customHeight="1" x14ac:dyDescent="0.2">
      <c r="A85" s="16"/>
      <c r="B85" s="19" t="s">
        <v>52</v>
      </c>
      <c r="C85" s="20"/>
      <c r="D85" s="9">
        <f>+D80</f>
        <v>376147572.48000002</v>
      </c>
      <c r="E85" s="16"/>
      <c r="F85" s="16"/>
      <c r="G85" s="16"/>
      <c r="H85" s="16"/>
      <c r="I85" s="16"/>
      <c r="J85" s="16"/>
      <c r="K85" s="16"/>
      <c r="L85" s="16"/>
    </row>
    <row r="86" spans="1:12" ht="39.950000000000003" customHeight="1" x14ac:dyDescent="0.2">
      <c r="A86" s="16"/>
      <c r="B86" s="21" t="s">
        <v>53</v>
      </c>
      <c r="C86" s="22"/>
      <c r="D86" s="10">
        <f>+K25</f>
        <v>86846706.010000005</v>
      </c>
      <c r="E86" s="16"/>
      <c r="F86" s="16"/>
      <c r="G86" s="16"/>
      <c r="H86" s="16"/>
      <c r="I86" s="16"/>
      <c r="J86" s="16"/>
      <c r="K86" s="16"/>
      <c r="L86" s="16"/>
    </row>
    <row r="87" spans="1:12" ht="39.950000000000003" customHeight="1" x14ac:dyDescent="0.2">
      <c r="A87" s="16"/>
      <c r="B87" s="23" t="s">
        <v>54</v>
      </c>
      <c r="C87" s="24"/>
      <c r="D87" s="11">
        <f>+B64+C64+E64</f>
        <v>16225063.690000001</v>
      </c>
      <c r="E87" s="16"/>
      <c r="F87" s="16"/>
      <c r="G87" s="16"/>
      <c r="H87" s="16"/>
      <c r="I87" s="16"/>
      <c r="J87" s="16"/>
      <c r="K87" s="16"/>
      <c r="L87" s="16"/>
    </row>
    <row r="88" spans="1:12" ht="39.950000000000003" customHeight="1" x14ac:dyDescent="0.25">
      <c r="A88" s="16"/>
      <c r="B88" s="25" t="s">
        <v>55</v>
      </c>
      <c r="C88" s="26"/>
      <c r="D88" s="12">
        <f>SUM(D85:D87)</f>
        <v>479219342.18000001</v>
      </c>
      <c r="E88" s="16"/>
      <c r="F88" s="16"/>
      <c r="G88" s="16"/>
      <c r="H88" s="16"/>
      <c r="I88" s="16"/>
      <c r="J88" s="16"/>
      <c r="K88" s="16"/>
      <c r="L88" s="16"/>
    </row>
    <row r="89" spans="1:12" ht="39.950000000000003" customHeight="1" x14ac:dyDescent="0.2">
      <c r="A89" s="16"/>
      <c r="B89" s="23" t="s">
        <v>56</v>
      </c>
      <c r="C89" s="24"/>
      <c r="D89" s="13">
        <f>+I25</f>
        <v>74301861.792286009</v>
      </c>
      <c r="E89" s="16"/>
      <c r="F89" s="16"/>
      <c r="G89" s="16"/>
      <c r="H89" s="16"/>
      <c r="I89" s="16"/>
      <c r="J89" s="16"/>
      <c r="K89" s="16"/>
      <c r="L89" s="16"/>
    </row>
    <row r="90" spans="1:12" ht="39.950000000000003" customHeight="1" x14ac:dyDescent="0.35">
      <c r="A90" s="16"/>
      <c r="B90" s="23" t="s">
        <v>57</v>
      </c>
      <c r="C90" s="24"/>
      <c r="D90" s="14">
        <f>+D25+D64</f>
        <v>502562614.29000002</v>
      </c>
      <c r="E90" s="16"/>
      <c r="F90" s="16"/>
      <c r="G90" s="16"/>
      <c r="H90" s="16"/>
      <c r="I90" s="16"/>
      <c r="J90" s="16"/>
      <c r="K90" s="16"/>
      <c r="L90" s="16"/>
    </row>
    <row r="91" spans="1:12" ht="39.950000000000003" customHeight="1" x14ac:dyDescent="0.25">
      <c r="A91" s="16"/>
      <c r="B91" s="25" t="s">
        <v>58</v>
      </c>
      <c r="C91" s="26"/>
      <c r="D91" s="12">
        <f>+D89+D90</f>
        <v>576864476.082286</v>
      </c>
      <c r="E91" s="16"/>
      <c r="F91" s="16"/>
      <c r="G91" s="16"/>
      <c r="H91" s="16"/>
      <c r="I91" s="16"/>
      <c r="J91" s="16"/>
      <c r="K91" s="16"/>
      <c r="L91" s="16"/>
    </row>
    <row r="92" spans="1:12" ht="39.950000000000003" customHeight="1" x14ac:dyDescent="0.25">
      <c r="A92" s="16"/>
      <c r="B92" s="27" t="s">
        <v>59</v>
      </c>
      <c r="C92" s="28"/>
      <c r="D92" s="15">
        <f>+D88+D91</f>
        <v>1056083818.2622859</v>
      </c>
      <c r="E92" s="16"/>
      <c r="F92" s="16"/>
      <c r="G92" s="16"/>
      <c r="H92" s="16"/>
      <c r="I92" s="16"/>
      <c r="J92" s="16"/>
      <c r="K92" s="16"/>
      <c r="L92" s="16"/>
    </row>
    <row r="93" spans="1:12" ht="24.95" customHeight="1" x14ac:dyDescent="0.25">
      <c r="A93" s="16"/>
      <c r="B93" s="109"/>
      <c r="C93" s="109"/>
      <c r="D93" s="109"/>
      <c r="E93" s="16"/>
      <c r="F93" s="16"/>
      <c r="G93" s="16"/>
      <c r="H93" s="16"/>
      <c r="I93" s="16"/>
      <c r="J93" s="16"/>
      <c r="K93" s="16"/>
      <c r="L93" s="16"/>
    </row>
    <row r="94" spans="1:12" ht="24.95" customHeight="1" x14ac:dyDescent="0.2">
      <c r="A94" s="110"/>
      <c r="B94" s="110"/>
      <c r="C94" s="110"/>
      <c r="D94" s="110"/>
      <c r="E94" s="16"/>
      <c r="F94" s="16"/>
      <c r="G94" s="16"/>
      <c r="H94" s="16"/>
      <c r="I94" s="16"/>
      <c r="J94" s="16"/>
      <c r="K94" s="16"/>
      <c r="L94" s="16"/>
    </row>
    <row r="95" spans="1:12" ht="24.95" customHeight="1" x14ac:dyDescent="0.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ht="24.95" customHeight="1" x14ac:dyDescent="0.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ht="15" x14ac:dyDescent="0.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ht="15" x14ac:dyDescent="0.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ht="15" x14ac:dyDescent="0.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ht="15" x14ac:dyDescent="0.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ht="15" x14ac:dyDescent="0.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ht="15" x14ac:dyDescent="0.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ht="15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ht="15" x14ac:dyDescent="0.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ht="15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ht="15" x14ac:dyDescent="0.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17" spans="1:1" x14ac:dyDescent="0.2">
      <c r="A117" s="1">
        <v>0</v>
      </c>
    </row>
  </sheetData>
  <mergeCells count="55">
    <mergeCell ref="L9:L12"/>
    <mergeCell ref="L48:L51"/>
    <mergeCell ref="B89:C89"/>
    <mergeCell ref="B90:C90"/>
    <mergeCell ref="B91:C91"/>
    <mergeCell ref="B92:C92"/>
    <mergeCell ref="A9:A12"/>
    <mergeCell ref="A48:A51"/>
    <mergeCell ref="A76:A79"/>
    <mergeCell ref="A82:D82"/>
    <mergeCell ref="B83:D83"/>
    <mergeCell ref="B85:C85"/>
    <mergeCell ref="B86:C86"/>
    <mergeCell ref="B87:C87"/>
    <mergeCell ref="B88:C88"/>
    <mergeCell ref="A71:E71"/>
    <mergeCell ref="A72:E72"/>
    <mergeCell ref="A73:E73"/>
    <mergeCell ref="B76:D76"/>
    <mergeCell ref="B77:D77"/>
    <mergeCell ref="B78:D78"/>
    <mergeCell ref="E76:E79"/>
    <mergeCell ref="B49:K49"/>
    <mergeCell ref="B50:K50"/>
    <mergeCell ref="A66:K66"/>
    <mergeCell ref="A68:E68"/>
    <mergeCell ref="A69:E69"/>
    <mergeCell ref="A70:E70"/>
    <mergeCell ref="A41:L41"/>
    <mergeCell ref="A42:L42"/>
    <mergeCell ref="A43:L43"/>
    <mergeCell ref="A44:L44"/>
    <mergeCell ref="A45:L45"/>
    <mergeCell ref="B48:K48"/>
    <mergeCell ref="A27:K27"/>
    <mergeCell ref="A28:K28"/>
    <mergeCell ref="A29:K29"/>
    <mergeCell ref="A30:K30"/>
    <mergeCell ref="A39:L39"/>
    <mergeCell ref="A40:L40"/>
    <mergeCell ref="B9:K9"/>
    <mergeCell ref="B10:D10"/>
    <mergeCell ref="E10:G10"/>
    <mergeCell ref="H10:I10"/>
    <mergeCell ref="J10:K10"/>
    <mergeCell ref="B11:D11"/>
    <mergeCell ref="E11:G11"/>
    <mergeCell ref="H11:I11"/>
    <mergeCell ref="J11:K11"/>
    <mergeCell ref="A1:L1"/>
    <mergeCell ref="A2:L2"/>
    <mergeCell ref="A3:L3"/>
    <mergeCell ref="A4:L4"/>
    <mergeCell ref="A5:L5"/>
    <mergeCell ref="A6:L6"/>
  </mergeCells>
  <printOptions horizontalCentered="1"/>
  <pageMargins left="0" right="0" top="0.39370078740157483" bottom="0.39370078740157483" header="0.51181102362204722" footer="0.31496062992125984"/>
  <pageSetup scale="44" orientation="landscape" r:id="rId1"/>
  <headerFooter alignWithMargins="0">
    <oddFooter>&amp;LJlópez&amp;F&amp;D]</oddFooter>
  </headerFooter>
  <rowBreaks count="2" manualBreakCount="2">
    <brk id="36" max="11" man="1"/>
    <brk id="6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Resumen General Ingresos 2026</vt:lpstr>
      <vt:lpstr>'Resumen General Ingresos 2026'!Print_Area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Encnormal</dc:creator>
  <cp:lastModifiedBy>Bethania Espinal</cp:lastModifiedBy>
  <cp:lastPrinted>2026-08-07T13:13:06Z</cp:lastPrinted>
  <dcterms:created xsi:type="dcterms:W3CDTF">2005-03-02T13:47:17Z</dcterms:created>
  <dcterms:modified xsi:type="dcterms:W3CDTF">2026-08-11T13:37:43Z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29D1E6FA2BC940068511267C153B2D61_13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r8>0</vt:r8>
  </property>
</Properties>
</file>