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CA059BCC-3A7F-4B25-88A9-06855F1BD73D}" xr6:coauthVersionLast="47" xr6:coauthVersionMax="47" xr10:uidLastSave="{00000000-0000-0000-0000-000000000000}"/>
  <bookViews>
    <workbookView xWindow="-120" yWindow="-120" windowWidth="29040" windowHeight="15720" tabRatio="960" xr2:uid="{00000000-000D-0000-FFFF-FFFF00000000}"/>
  </bookViews>
  <sheets>
    <sheet name="Resumen General Ingresos 2026" sheetId="17" r:id="rId1"/>
  </sheets>
  <definedNames>
    <definedName name="_xlnm.Print_Area" localSheetId="0">'Resumen General Ingresos 2026'!$A$1:$L$63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7" l="1"/>
  <c r="D12" i="17"/>
  <c r="K39" i="17"/>
  <c r="J39" i="17"/>
  <c r="I39" i="17"/>
  <c r="H39" i="17"/>
  <c r="G39" i="17"/>
  <c r="F39" i="17"/>
  <c r="E39" i="17"/>
  <c r="D39" i="17"/>
  <c r="C39" i="17"/>
  <c r="B39" i="17"/>
  <c r="D54" i="17" s="1"/>
  <c r="L38" i="17"/>
  <c r="L37" i="17"/>
  <c r="L36" i="17"/>
  <c r="L35" i="17"/>
  <c r="L34" i="17"/>
  <c r="L33" i="17"/>
  <c r="L32" i="17"/>
  <c r="L31" i="17"/>
  <c r="L30" i="17"/>
  <c r="L29" i="17"/>
  <c r="L28" i="17"/>
  <c r="L27" i="17"/>
  <c r="K20" i="17"/>
  <c r="D53" i="17" s="1"/>
  <c r="J20" i="17"/>
  <c r="H20" i="17"/>
  <c r="F20" i="17"/>
  <c r="C47" i="17" s="1"/>
  <c r="E20" i="17"/>
  <c r="B47" i="17" s="1"/>
  <c r="C20" i="17"/>
  <c r="I19" i="17"/>
  <c r="G19" i="17"/>
  <c r="D19" i="17"/>
  <c r="L19" i="17" s="1"/>
  <c r="N18" i="17"/>
  <c r="I18" i="17"/>
  <c r="G18" i="17"/>
  <c r="D18" i="17"/>
  <c r="I17" i="17"/>
  <c r="G17" i="17"/>
  <c r="D17" i="17"/>
  <c r="L17" i="17" s="1"/>
  <c r="I16" i="17"/>
  <c r="G16" i="17"/>
  <c r="D16" i="17"/>
  <c r="L16" i="17" s="1"/>
  <c r="I15" i="17"/>
  <c r="G15" i="17"/>
  <c r="D15" i="17"/>
  <c r="L15" i="17" s="1"/>
  <c r="G14" i="17"/>
  <c r="D14" i="17"/>
  <c r="L14" i="17" s="1"/>
  <c r="G13" i="17"/>
  <c r="D13" i="17"/>
  <c r="L13" i="17" s="1"/>
  <c r="I12" i="17"/>
  <c r="G12" i="17"/>
  <c r="I11" i="17"/>
  <c r="G11" i="17"/>
  <c r="D11" i="17"/>
  <c r="I10" i="17"/>
  <c r="G10" i="17"/>
  <c r="D10" i="17"/>
  <c r="I9" i="17"/>
  <c r="G9" i="17"/>
  <c r="D9" i="17"/>
  <c r="I8" i="17"/>
  <c r="G8" i="17"/>
  <c r="D8" i="17"/>
  <c r="L12" i="17" l="1"/>
  <c r="D47" i="17"/>
  <c r="D52" i="17" s="1"/>
  <c r="D55" i="17" s="1"/>
  <c r="L39" i="17"/>
  <c r="L18" i="17"/>
  <c r="I20" i="17"/>
  <c r="D56" i="17" s="1"/>
  <c r="D20" i="17"/>
  <c r="G20" i="17"/>
  <c r="E47" i="17" l="1"/>
  <c r="L20" i="17"/>
  <c r="D58" i="17"/>
  <c r="D59" i="17" s="1"/>
</calcChain>
</file>

<file path=xl/sharedStrings.xml><?xml version="1.0" encoding="utf-8"?>
<sst xmlns="http://schemas.openxmlformats.org/spreadsheetml/2006/main" count="70" uniqueCount="46">
  <si>
    <t>MESES</t>
  </si>
  <si>
    <t>CUENTAS RECAUDADORAS</t>
  </si>
  <si>
    <t>TOTAL GENERAL</t>
  </si>
  <si>
    <t>COLECTORA BANCO DE RESERVAS</t>
  </si>
  <si>
    <t>CUENTA UNICA TESORERIA NACIONAL</t>
  </si>
  <si>
    <t>RECAUDACION  IMPUESTOS</t>
  </si>
  <si>
    <t>COBROS CON TARJETA DE CREDITO</t>
  </si>
  <si>
    <t>TOTAL CUENTA COLECTORA</t>
  </si>
  <si>
    <t>TOTAL CUENTA CUT</t>
  </si>
  <si>
    <t>USD DOLLAR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</si>
  <si>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</si>
  <si>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</si>
  <si>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</si>
  <si>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</si>
  <si>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</si>
  <si>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</si>
  <si>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</si>
  <si>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</si>
  <si>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</si>
  <si>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  </t>
  </si>
  <si>
    <t>NOVIEMBRE</t>
  </si>
  <si>
    <t>DICIEMBRE</t>
  </si>
  <si>
    <t>TOTAL</t>
  </si>
  <si>
    <t>TOTAL GENERAL OTROS INGRESOS</t>
  </si>
  <si>
    <t>TRASFERENCIAS RECIBIDAS DE SIRITE POR EL FONDO 2087</t>
  </si>
  <si>
    <t>TRASFERENCIAS RECIBIDAS DE SIRITE PO EL FONDO 100</t>
  </si>
  <si>
    <t>Otros Ingresos</t>
  </si>
  <si>
    <t>Otros Ingresos Enero - Diciembre Año 2026 Fondo 2087</t>
  </si>
  <si>
    <t>Subtotal Ingresos Fondo 2087</t>
  </si>
  <si>
    <t>Subtotal Ingresos Fondo 100</t>
  </si>
  <si>
    <t>0102518750 0102495505 FONDO 100</t>
  </si>
  <si>
    <t>2400154230 FONDO 2087</t>
  </si>
  <si>
    <t>CUENTA US$ LIBRETAS</t>
  </si>
  <si>
    <t>0102508372 FONDO 100</t>
  </si>
  <si>
    <t>CUENTA US$  SERVICIOS</t>
  </si>
  <si>
    <t>3140000154 FONDO 2087</t>
  </si>
  <si>
    <t>DEDUCCIONES SEGURO COMPLEMENTARIO A EMPLEADOS FONDO 2087</t>
  </si>
  <si>
    <t>REEMBOLSO PAGO DE NOMINA FONDO 2087</t>
  </si>
  <si>
    <t>EQUIVALENTES US$ RD$</t>
  </si>
  <si>
    <t>US DOLLAR</t>
  </si>
  <si>
    <t>EQUIVALENTES               US$  RD$</t>
  </si>
  <si>
    <t xml:space="preserve"> Total General Colectoras Fuentes 100 y 2087</t>
  </si>
  <si>
    <t>Cuentas Colectoras Banreservas y Web Enero  Diciembre 2026 Fondo 100</t>
  </si>
  <si>
    <t>Colectora Libretas Consulado Exterior Enero Diciembre 2026 Fondo 100</t>
  </si>
  <si>
    <t>Colectora Servicios Consulados Exterior Enero Diciembre 2026</t>
  </si>
  <si>
    <t>Ingresos Cuenta CUT Año 2026 Enero  Diciembre Fondo 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</si>
</sst>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[$€]* #,##0.00_);_([$€]* \(#,##0.00\);_([$€]* &quot;-&quot;??_);_(@_)"/>
    <numFmt numFmtId="165" formatCode="_-* #,##0.00\ _€_-;\-* #,##0.00\ _€_-;_-* &quot;-&quot;??\ _€_-;_-@_-"/>
    <numFmt numFmtId="166" formatCode="_-* #,##0.00_-;\-* #,##0.00_-;_-* &quot;-&quot;??_-;_-@_-"/>
  </numFmts>
  <fonts count="20">
    <font>
      <sz val="10"/>
      <name val="Arial"/>
      <charset val="134"/>
    </font>
    <font>
      <b/>
      <sz val="22"/>
      <color indexed="8"/>
      <name val="Arial"/>
      <charset val="134"/>
    </font>
    <font>
      <b/>
      <sz val="20"/>
      <color indexed="8"/>
      <name val="Arial"/>
      <charset val="134"/>
    </font>
    <font>
      <b/>
      <sz val="14"/>
      <color indexed="8"/>
      <name val="Arial"/>
      <charset val="134"/>
    </font>
    <font>
      <sz val="10"/>
      <color indexed="8"/>
      <name val="Arial"/>
      <charset val="134"/>
    </font>
    <font>
      <b/>
      <sz val="12"/>
      <color indexed="8"/>
      <name val="Arial"/>
      <charset val="134"/>
    </font>
    <font>
      <sz val="12"/>
      <color indexed="8"/>
      <name val="Arial"/>
      <charset val="134"/>
    </font>
    <font>
      <sz val="12"/>
      <color theme="1"/>
      <name val="Arial"/>
      <charset val="134"/>
    </font>
    <font>
      <sz val="16"/>
      <name val="Arial"/>
      <charset val="134"/>
    </font>
    <font>
      <b/>
      <sz val="12"/>
      <color theme="1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b/>
      <sz val="12"/>
      <color rgb="FFFF0000"/>
      <name val="Arial"/>
      <charset val="134"/>
    </font>
    <font>
      <sz val="10"/>
      <name val="Arial"/>
      <charset val="134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0">
    <xf numFmtId="0" fontId="0" fillId="0" borderId="0" xfId="0"/>
    <xf numFmtId="165" fontId="0" fillId="0" borderId="0" xfId="0" applyNumberFormat="1"/>
    <xf numFmtId="165" fontId="1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4" fillId="0" borderId="0" xfId="0" applyNumberFormat="1" applyFont="1"/>
    <xf numFmtId="165" fontId="8" fillId="0" borderId="0" xfId="0" applyNumberFormat="1" applyFont="1"/>
    <xf numFmtId="165" fontId="10" fillId="0" borderId="0" xfId="0" applyNumberFormat="1" applyFont="1"/>
    <xf numFmtId="165" fontId="6" fillId="0" borderId="0" xfId="0" applyNumberFormat="1" applyFont="1"/>
    <xf numFmtId="166" fontId="5" fillId="0" borderId="0" xfId="0" applyNumberFormat="1" applyFont="1"/>
    <xf numFmtId="0" fontId="9" fillId="0" borderId="0" xfId="0" applyFont="1" applyAlignment="1">
      <alignment horizontal="left" wrapText="1"/>
    </xf>
    <xf numFmtId="165" fontId="11" fillId="0" borderId="0" xfId="0" applyNumberFormat="1" applyFont="1"/>
    <xf numFmtId="165" fontId="5" fillId="0" borderId="0" xfId="0" applyNumberFormat="1" applyFont="1" applyAlignment="1">
      <alignment horizontal="center"/>
    </xf>
    <xf numFmtId="43" fontId="12" fillId="0" borderId="0" xfId="1" applyFont="1" applyAlignment="1">
      <alignment wrapText="1"/>
    </xf>
    <xf numFmtId="0" fontId="5" fillId="2" borderId="0" xfId="0" applyFont="1" applyFill="1"/>
    <xf numFmtId="0" fontId="6" fillId="0" borderId="0" xfId="0" applyFont="1"/>
    <xf numFmtId="43" fontId="7" fillId="0" borderId="0" xfId="1" applyFont="1" applyFill="1" applyBorder="1" applyAlignment="1" applyProtection="1"/>
    <xf numFmtId="43" fontId="6" fillId="0" borderId="0" xfId="1" applyFont="1" applyFill="1" applyBorder="1" applyAlignment="1" applyProtection="1"/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justify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165" fontId="14" fillId="0" borderId="0" xfId="0" applyNumberFormat="1" applyFont="1"/>
    <xf numFmtId="165" fontId="16" fillId="0" borderId="0" xfId="0" applyNumberFormat="1" applyFont="1"/>
    <xf numFmtId="0" fontId="14" fillId="3" borderId="0" xfId="0" applyFont="1" applyFill="1" applyAlignment="1">
      <alignment wrapText="1"/>
    </xf>
    <xf numFmtId="165" fontId="18" fillId="0" borderId="0" xfId="0" applyNumberFormat="1" applyFont="1"/>
    <xf numFmtId="0" fontId="19" fillId="3" borderId="0" xfId="0" applyFont="1" applyFill="1" applyAlignment="1">
      <alignment horizontal="justify"/>
    </xf>
    <xf numFmtId="0" fontId="7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right" indent="1"/>
    </xf>
    <xf numFmtId="0" fontId="15" fillId="0" borderId="0" xfId="1" applyNumberFormat="1" applyFont="1" applyBorder="1"/>
    <xf numFmtId="0" fontId="9" fillId="0" borderId="0" xfId="1" applyNumberFormat="1" applyFont="1" applyBorder="1"/>
    <xf numFmtId="0" fontId="7" fillId="0" borderId="0" xfId="1" applyNumberFormat="1" applyFont="1" applyFill="1" applyBorder="1" applyAlignment="1" applyProtection="1">
      <alignment horizontal="right"/>
    </xf>
    <xf numFmtId="0" fontId="15" fillId="0" borderId="0" xfId="0" applyFont="1"/>
    <xf numFmtId="0" fontId="14" fillId="0" borderId="0" xfId="0" applyFont="1"/>
    <xf numFmtId="0" fontId="7" fillId="4" borderId="0" xfId="1" applyNumberFormat="1" applyFont="1" applyFill="1" applyBorder="1" applyAlignment="1">
      <alignment horizontal="right" wrapText="1"/>
    </xf>
    <xf numFmtId="0" fontId="15" fillId="4" borderId="0" xfId="1" applyNumberFormat="1" applyFont="1" applyFill="1" applyBorder="1" applyAlignment="1">
      <alignment horizontal="right" wrapText="1"/>
    </xf>
    <xf numFmtId="165" fontId="2" fillId="0" borderId="0" xfId="0" applyNumberFormat="1" applyFont="1" applyAlignment="1">
      <alignment horizontal="center"/>
    </xf>
    <xf numFmtId="0" fontId="14" fillId="3" borderId="0" xfId="0" applyFont="1" applyFill="1" applyAlignment="1">
      <alignment horizontal="center"/>
    </xf>
    <xf numFmtId="43" fontId="15" fillId="4" borderId="0" xfId="1" applyFont="1" applyFill="1" applyBorder="1" applyAlignment="1">
      <alignment horizontal="left" wrapText="1"/>
    </xf>
    <xf numFmtId="43" fontId="7" fillId="4" borderId="0" xfId="1" applyFont="1" applyFill="1" applyBorder="1" applyAlignment="1">
      <alignment horizontal="left" wrapText="1"/>
    </xf>
    <xf numFmtId="43" fontId="7" fillId="4" borderId="0" xfId="1" applyFont="1" applyFill="1" applyBorder="1" applyAlignment="1">
      <alignment horizontal="justify"/>
    </xf>
    <xf numFmtId="43" fontId="15" fillId="4" borderId="0" xfId="1" applyFont="1" applyFill="1" applyBorder="1" applyAlignment="1">
      <alignment horizontal="left"/>
    </xf>
    <xf numFmtId="43" fontId="15" fillId="4" borderId="0" xfId="1" applyFont="1" applyFill="1" applyBorder="1" applyAlignment="1">
      <alignment horizontal="justify"/>
    </xf>
    <xf numFmtId="0" fontId="9" fillId="0" borderId="0" xfId="0" applyFont="1" applyAlignment="1">
      <alignment horizontal="left" wrapText="1"/>
    </xf>
    <xf numFmtId="43" fontId="17" fillId="4" borderId="0" xfId="1" applyFont="1" applyFill="1" applyBorder="1" applyAlignment="1">
      <alignment horizontal="center" wrapText="1"/>
    </xf>
    <xf numFmtId="0" fontId="14" fillId="3" borderId="0" xfId="0" applyFont="1" applyFill="1" applyAlignment="1">
      <alignment horizontal="center" vertical="top"/>
    </xf>
    <xf numFmtId="0" fontId="14" fillId="3" borderId="0" xfId="0" applyFont="1" applyFill="1" applyAlignment="1">
      <alignment horizontal="justify"/>
    </xf>
    <xf numFmtId="0" fontId="5" fillId="0" borderId="0" xfId="0" applyFont="1" applyAlignment="1">
      <alignment wrapText="1"/>
    </xf>
    <xf numFmtId="0" fontId="14" fillId="3" borderId="0" xfId="0" applyFont="1" applyFill="1" applyAlignment="1">
      <alignment horizontal="center" wrapText="1"/>
    </xf>
  </cellXfs>
  <cellStyles count="3">
    <cellStyle name="Euro" xfId="2" xr:uid="{00000000-0005-0000-0000-000031000000}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W84"/>
  <sheetViews>
    <sheetView tabSelected="1" zoomScale="84" zoomScaleNormal="84" zoomScaleSheetLayoutView="80" workbookViewId="0">
      <selection activeCell="F52" sqref="F52"/>
    </sheetView>
  </sheetViews>
  <sheetFormatPr baseColWidth="10" defaultColWidth="11" defaultRowHeight="12.75"/>
  <cols>
    <col min="1" max="1" width="25.5703125" style="1" customWidth="1"/>
    <col min="2" max="2" width="26.42578125" style="1" customWidth="1"/>
    <col min="3" max="3" width="24.85546875" style="1" customWidth="1"/>
    <col min="4" max="4" width="25.5703125" style="1" customWidth="1"/>
    <col min="5" max="5" width="26.7109375" style="1" customWidth="1"/>
    <col min="6" max="6" width="26.42578125" style="1" customWidth="1"/>
    <col min="7" max="7" width="24.42578125" style="1" customWidth="1"/>
    <col min="8" max="8" width="23.28515625" style="1" customWidth="1"/>
    <col min="9" max="9" width="25.140625" style="1" customWidth="1"/>
    <col min="10" max="11" width="22.85546875" style="1" customWidth="1"/>
    <col min="12" max="12" width="25.7109375" style="1" customWidth="1"/>
    <col min="13" max="13" width="31.85546875" style="1" customWidth="1"/>
    <col min="14" max="14" width="25.5703125" style="1" customWidth="1"/>
    <col min="15" max="15" width="11.140625" style="1" customWidth="1"/>
    <col min="16" max="16" width="23.85546875" style="1" customWidth="1"/>
    <col min="17" max="17" width="25.5703125" style="1" customWidth="1"/>
    <col min="18" max="18" width="16.5703125" style="1" customWidth="1"/>
    <col min="19" max="19" width="22.28515625" style="1" customWidth="1"/>
    <col min="20" max="20" width="23.85546875" style="1" customWidth="1"/>
    <col min="21" max="21" width="19.85546875" style="1" customWidth="1"/>
    <col min="22" max="22" width="23.85546875" style="1" customWidth="1"/>
    <col min="23" max="23" width="25.5703125" style="1" customWidth="1"/>
    <col min="24" max="16384" width="11" style="1"/>
  </cols>
  <sheetData>
    <row r="1" spans="1:13" ht="24.9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0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9" customHeight="1">
      <c r="A3" s="3"/>
      <c r="B3" s="3"/>
      <c r="C3" s="3"/>
      <c r="D3" s="3"/>
      <c r="E3" s="3"/>
      <c r="F3" s="3"/>
      <c r="G3" s="3"/>
      <c r="H3" s="4"/>
      <c r="I3" s="4"/>
      <c r="J3" s="4"/>
      <c r="K3" s="4"/>
    </row>
    <row r="4" spans="1:13" ht="31.5" customHeight="1">
      <c r="A4" s="38" t="s">
        <v>0</v>
      </c>
      <c r="B4" s="38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 t="s">
        <v>2</v>
      </c>
    </row>
    <row r="5" spans="1:13" ht="38.25" customHeight="1">
      <c r="A5" s="38"/>
      <c r="B5" s="38" t="s">
        <v>3</v>
      </c>
      <c r="C5" s="38"/>
      <c r="D5" s="38"/>
      <c r="E5" s="38" t="s">
        <v>4</v>
      </c>
      <c r="F5" s="38"/>
      <c r="G5" s="38"/>
      <c r="H5" s="38" t="s">
        <v>32</v>
      </c>
      <c r="I5" s="38"/>
      <c r="J5" s="38" t="s">
        <v>34</v>
      </c>
      <c r="K5" s="38"/>
      <c r="L5" s="38"/>
    </row>
    <row r="6" spans="1:13" ht="21.75" customHeight="1">
      <c r="A6" s="38"/>
      <c r="B6" s="49" t="s">
        <v>30</v>
      </c>
      <c r="C6" s="49"/>
      <c r="D6" s="49"/>
      <c r="E6" s="38" t="s">
        <v>31</v>
      </c>
      <c r="F6" s="38"/>
      <c r="G6" s="38"/>
      <c r="H6" s="38" t="s">
        <v>33</v>
      </c>
      <c r="I6" s="38"/>
      <c r="J6" s="38" t="s">
        <v>35</v>
      </c>
      <c r="K6" s="38"/>
      <c r="L6" s="38"/>
    </row>
    <row r="7" spans="1:13" ht="69" customHeight="1">
      <c r="A7" s="38"/>
      <c r="B7" s="18" t="s">
        <v>5</v>
      </c>
      <c r="C7" s="18" t="s">
        <v>6</v>
      </c>
      <c r="D7" s="18" t="s">
        <v>7</v>
      </c>
      <c r="E7" s="18" t="s">
        <v>5</v>
      </c>
      <c r="F7" s="18" t="s">
        <v>6</v>
      </c>
      <c r="G7" s="18" t="s">
        <v>8</v>
      </c>
      <c r="H7" s="18" t="s">
        <v>9</v>
      </c>
      <c r="I7" s="19" t="s">
        <v>40</v>
      </c>
      <c r="J7" s="17" t="s">
        <v>39</v>
      </c>
      <c r="K7" s="19" t="s">
        <v>38</v>
      </c>
      <c r="L7" s="38"/>
    </row>
    <row r="8" spans="1:13" ht="50.1" customHeight="1">
      <c r="A8" s="14" t="s">
        <v>10</v>
      </c>
      <c r="B8" s="27">
        <v>47439200</v>
      </c>
      <c r="C8" s="27">
        <v>46726</v>
      </c>
      <c r="D8" s="27">
        <f t="shared" ref="D8:D13" si="0">+B8+C8</f>
        <v>47485926</v>
      </c>
      <c r="E8" s="27">
        <v>4520300</v>
      </c>
      <c r="F8" s="27">
        <v>9451320</v>
      </c>
      <c r="G8" s="28">
        <f>+E8+F8</f>
        <v>13971620</v>
      </c>
      <c r="H8" s="27">
        <v>218054</v>
      </c>
      <c r="I8" s="28">
        <f>+H8*63.3574</f>
        <v>13815334.499599999</v>
      </c>
      <c r="J8" s="28">
        <v>292256</v>
      </c>
      <c r="K8" s="28">
        <v>18456501</v>
      </c>
      <c r="L8" s="28">
        <v>93729382</v>
      </c>
      <c r="M8" s="5"/>
    </row>
    <row r="9" spans="1:13" ht="50.1" customHeight="1">
      <c r="A9" s="14" t="s">
        <v>11</v>
      </c>
      <c r="B9" s="27">
        <v>40019100</v>
      </c>
      <c r="C9" s="27">
        <v>46271</v>
      </c>
      <c r="D9" s="27">
        <f t="shared" si="0"/>
        <v>40065371</v>
      </c>
      <c r="E9" s="27">
        <v>3168910</v>
      </c>
      <c r="F9" s="27">
        <v>14774802</v>
      </c>
      <c r="G9" s="28">
        <f>+E9+F9</f>
        <v>17943712</v>
      </c>
      <c r="H9" s="27">
        <v>107497</v>
      </c>
      <c r="I9" s="28">
        <f>+H9*60.6537</f>
        <v>6520090.7889</v>
      </c>
      <c r="J9" s="28">
        <v>102463</v>
      </c>
      <c r="K9" s="28">
        <v>6358269</v>
      </c>
      <c r="L9" s="28">
        <v>70887443</v>
      </c>
      <c r="M9" s="5"/>
    </row>
    <row r="10" spans="1:13" ht="50.1" customHeight="1">
      <c r="A10" s="14" t="s">
        <v>12</v>
      </c>
      <c r="B10" s="27">
        <v>46209119</v>
      </c>
      <c r="C10" s="27">
        <v>37873</v>
      </c>
      <c r="D10" s="27">
        <f t="shared" si="0"/>
        <v>46246992</v>
      </c>
      <c r="E10" s="27">
        <v>3341200</v>
      </c>
      <c r="F10" s="27">
        <v>20211075</v>
      </c>
      <c r="G10" s="28">
        <f>+E10+F10</f>
        <v>23552275</v>
      </c>
      <c r="H10" s="27">
        <v>177027</v>
      </c>
      <c r="I10" s="28">
        <f>+H10*61.1219</f>
        <v>10820226.5913</v>
      </c>
      <c r="J10" s="28">
        <v>205733</v>
      </c>
      <c r="K10" s="28">
        <v>12252203</v>
      </c>
      <c r="L10" s="28">
        <v>92871697</v>
      </c>
      <c r="M10" s="5"/>
    </row>
    <row r="11" spans="1:13" ht="50.1" customHeight="1">
      <c r="A11" s="14" t="s">
        <v>13</v>
      </c>
      <c r="B11" s="27">
        <v>45804450</v>
      </c>
      <c r="C11" s="27">
        <v>44820</v>
      </c>
      <c r="D11" s="27">
        <f t="shared" si="0"/>
        <v>45849270</v>
      </c>
      <c r="E11" s="28">
        <v>2458420</v>
      </c>
      <c r="F11" s="27">
        <v>39133325</v>
      </c>
      <c r="G11" s="28">
        <f>+E11+F11</f>
        <v>41591745</v>
      </c>
      <c r="H11" s="27">
        <v>198127</v>
      </c>
      <c r="I11" s="28">
        <f>+H11*60.1943</f>
        <v>11926116.076099999</v>
      </c>
      <c r="J11" s="28">
        <v>211702</v>
      </c>
      <c r="K11" s="28">
        <v>12622272</v>
      </c>
      <c r="L11" s="28">
        <v>111989403</v>
      </c>
      <c r="M11" s="5"/>
    </row>
    <row r="12" spans="1:13" ht="50.1" customHeight="1">
      <c r="A12" s="14" t="s">
        <v>14</v>
      </c>
      <c r="B12" s="27">
        <v>52381050</v>
      </c>
      <c r="C12" s="27">
        <v>53619</v>
      </c>
      <c r="D12" s="27">
        <f>+B12+C12</f>
        <v>52434669</v>
      </c>
      <c r="E12" s="27">
        <v>1462100</v>
      </c>
      <c r="F12" s="27">
        <v>71160068</v>
      </c>
      <c r="G12" s="28">
        <f>+E12+F12</f>
        <v>72622168</v>
      </c>
      <c r="H12" s="27">
        <v>1379100</v>
      </c>
      <c r="I12" s="28">
        <f>+H12*58.59</f>
        <v>80801469</v>
      </c>
      <c r="J12" s="28">
        <v>184190</v>
      </c>
      <c r="K12" s="28">
        <v>10862413</v>
      </c>
      <c r="L12" s="28">
        <f t="shared" ref="L12:L19" si="1">+D12+G12+I12+K12</f>
        <v>216720719</v>
      </c>
      <c r="M12" s="5"/>
    </row>
    <row r="13" spans="1:13" ht="50.1" customHeight="1">
      <c r="A13" s="14" t="s">
        <v>15</v>
      </c>
      <c r="B13" s="29">
        <v>63078100</v>
      </c>
      <c r="C13" s="29">
        <v>32546</v>
      </c>
      <c r="D13" s="27">
        <f t="shared" si="0"/>
        <v>63110646</v>
      </c>
      <c r="E13" s="27">
        <v>633350</v>
      </c>
      <c r="F13" s="27">
        <v>96196989</v>
      </c>
      <c r="G13" s="28">
        <f t="shared" ref="G13:G19" si="2">+F13+E13</f>
        <v>96830339</v>
      </c>
      <c r="H13" s="27">
        <v>197642</v>
      </c>
      <c r="I13" s="28">
        <v>11898404</v>
      </c>
      <c r="J13" s="28">
        <v>211465</v>
      </c>
      <c r="K13" s="28">
        <v>12334214</v>
      </c>
      <c r="L13" s="28">
        <f t="shared" si="1"/>
        <v>184173603</v>
      </c>
      <c r="M13" s="5"/>
    </row>
    <row r="14" spans="1:13" ht="50.1" customHeight="1">
      <c r="A14" s="14" t="s">
        <v>16</v>
      </c>
      <c r="B14" s="27">
        <v>75882412</v>
      </c>
      <c r="C14" s="27">
        <v>2080</v>
      </c>
      <c r="D14" s="27">
        <f t="shared" ref="D14:D19" si="3">+B14+C14</f>
        <v>75884492</v>
      </c>
      <c r="E14" s="27">
        <v>554100</v>
      </c>
      <c r="F14" s="27">
        <v>109081615</v>
      </c>
      <c r="G14" s="28">
        <f t="shared" si="2"/>
        <v>109635715</v>
      </c>
      <c r="H14" s="27">
        <v>191331</v>
      </c>
      <c r="I14" s="28">
        <v>11236487</v>
      </c>
      <c r="J14" s="28">
        <v>238186</v>
      </c>
      <c r="K14" s="28">
        <v>13960833</v>
      </c>
      <c r="L14" s="28">
        <f t="shared" si="1"/>
        <v>210717527</v>
      </c>
      <c r="M14" s="5"/>
    </row>
    <row r="15" spans="1:13" ht="50.1" customHeight="1">
      <c r="A15" s="14" t="s">
        <v>17</v>
      </c>
      <c r="B15" s="27"/>
      <c r="C15" s="27"/>
      <c r="D15" s="27">
        <f t="shared" si="3"/>
        <v>0</v>
      </c>
      <c r="E15" s="27"/>
      <c r="F15" s="27"/>
      <c r="G15" s="28">
        <f t="shared" si="2"/>
        <v>0</v>
      </c>
      <c r="H15" s="27"/>
      <c r="I15" s="28">
        <f>+H15*62.65</f>
        <v>0</v>
      </c>
      <c r="J15" s="28"/>
      <c r="K15" s="28"/>
      <c r="L15" s="28">
        <f t="shared" si="1"/>
        <v>0</v>
      </c>
      <c r="M15" s="5"/>
    </row>
    <row r="16" spans="1:13" ht="50.1" customHeight="1">
      <c r="A16" s="14" t="s">
        <v>18</v>
      </c>
      <c r="B16" s="15"/>
      <c r="C16" s="15"/>
      <c r="D16" s="15">
        <f t="shared" si="3"/>
        <v>0</v>
      </c>
      <c r="E16" s="15"/>
      <c r="F16" s="15"/>
      <c r="G16" s="16">
        <f t="shared" si="2"/>
        <v>0</v>
      </c>
      <c r="H16" s="15"/>
      <c r="I16" s="16">
        <f>+H16*62.4</f>
        <v>0</v>
      </c>
      <c r="J16" s="16"/>
      <c r="K16" s="16"/>
      <c r="L16" s="16">
        <f t="shared" si="1"/>
        <v>0</v>
      </c>
      <c r="M16" s="5"/>
    </row>
    <row r="17" spans="1:23" ht="50.1" customHeight="1">
      <c r="A17" s="14" t="s">
        <v>19</v>
      </c>
      <c r="B17" s="15"/>
      <c r="C17" s="15"/>
      <c r="D17" s="15">
        <f t="shared" si="3"/>
        <v>0</v>
      </c>
      <c r="E17" s="15"/>
      <c r="F17" s="15"/>
      <c r="G17" s="16">
        <f t="shared" si="2"/>
        <v>0</v>
      </c>
      <c r="H17" s="15"/>
      <c r="I17" s="16">
        <f>+H17*63.82</f>
        <v>0</v>
      </c>
      <c r="J17" s="16"/>
      <c r="K17" s="16"/>
      <c r="L17" s="16">
        <f t="shared" si="1"/>
        <v>0</v>
      </c>
      <c r="M17" s="5"/>
    </row>
    <row r="18" spans="1:23" ht="50.1" customHeight="1">
      <c r="A18" s="14" t="s">
        <v>20</v>
      </c>
      <c r="B18" s="15"/>
      <c r="C18" s="15"/>
      <c r="D18" s="15">
        <f t="shared" si="3"/>
        <v>0</v>
      </c>
      <c r="E18" s="15"/>
      <c r="F18" s="15"/>
      <c r="G18" s="16">
        <f t="shared" si="2"/>
        <v>0</v>
      </c>
      <c r="H18" s="15"/>
      <c r="I18" s="16">
        <f>+H18*62.76</f>
        <v>0</v>
      </c>
      <c r="J18" s="16"/>
      <c r="K18" s="16"/>
      <c r="L18" s="16">
        <f t="shared" si="1"/>
        <v>0</v>
      </c>
      <c r="M18" s="5"/>
      <c r="N18" s="1">
        <f>+M18+B19</f>
        <v>0</v>
      </c>
    </row>
    <row r="19" spans="1:23" ht="50.1" customHeight="1">
      <c r="A19" s="14" t="s">
        <v>21</v>
      </c>
      <c r="B19" s="15"/>
      <c r="C19" s="15"/>
      <c r="D19" s="15">
        <f t="shared" si="3"/>
        <v>0</v>
      </c>
      <c r="E19" s="15"/>
      <c r="F19" s="15"/>
      <c r="G19" s="16">
        <f t="shared" si="2"/>
        <v>0</v>
      </c>
      <c r="H19" s="15"/>
      <c r="I19" s="16">
        <f>+H19*62.89</f>
        <v>0</v>
      </c>
      <c r="J19" s="16"/>
      <c r="K19" s="16"/>
      <c r="L19" s="16">
        <f t="shared" si="1"/>
        <v>0</v>
      </c>
      <c r="M19" s="5"/>
    </row>
    <row r="20" spans="1:23" ht="50.1" customHeight="1">
      <c r="A20" s="20" t="s">
        <v>22</v>
      </c>
      <c r="B20" s="30">
        <v>370813431</v>
      </c>
      <c r="C20" s="30">
        <f t="shared" ref="C20:L20" si="4">SUM(C8:C19)</f>
        <v>263935</v>
      </c>
      <c r="D20" s="30">
        <f t="shared" si="4"/>
        <v>371077366</v>
      </c>
      <c r="E20" s="30">
        <f t="shared" si="4"/>
        <v>16138380</v>
      </c>
      <c r="F20" s="30">
        <f t="shared" si="4"/>
        <v>360009194</v>
      </c>
      <c r="G20" s="30">
        <f t="shared" si="4"/>
        <v>376147574</v>
      </c>
      <c r="H20" s="30">
        <f t="shared" si="4"/>
        <v>2468778</v>
      </c>
      <c r="I20" s="30">
        <f t="shared" si="4"/>
        <v>147018127.95590001</v>
      </c>
      <c r="J20" s="30">
        <f t="shared" si="4"/>
        <v>1445995</v>
      </c>
      <c r="K20" s="30">
        <f t="shared" si="4"/>
        <v>86846705</v>
      </c>
      <c r="L20" s="31">
        <f t="shared" si="4"/>
        <v>981089774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24" customHeight="1">
      <c r="A21" s="2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23" ht="15">
      <c r="A23" s="38" t="s">
        <v>0</v>
      </c>
      <c r="B23" s="46" t="s">
        <v>4</v>
      </c>
      <c r="C23" s="46"/>
      <c r="D23" s="46"/>
      <c r="E23" s="46"/>
      <c r="F23" s="46"/>
      <c r="G23" s="46"/>
      <c r="H23" s="46"/>
      <c r="I23" s="46"/>
      <c r="J23" s="46"/>
      <c r="K23" s="46"/>
      <c r="L23" s="47" t="s">
        <v>23</v>
      </c>
    </row>
    <row r="24" spans="1:23">
      <c r="A24" s="3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47"/>
    </row>
    <row r="25" spans="1:23" ht="15">
      <c r="A25" s="38"/>
      <c r="B25" s="46">
        <v>2400154230</v>
      </c>
      <c r="C25" s="46"/>
      <c r="D25" s="46"/>
      <c r="E25" s="46"/>
      <c r="F25" s="46"/>
      <c r="G25" s="46"/>
      <c r="H25" s="46"/>
      <c r="I25" s="46"/>
      <c r="J25" s="46"/>
      <c r="K25" s="46"/>
      <c r="L25" s="47"/>
    </row>
    <row r="26" spans="1:23" ht="97.5" customHeight="1">
      <c r="A26" s="38"/>
      <c r="B26" s="18" t="s">
        <v>36</v>
      </c>
      <c r="C26" s="24" t="s">
        <v>24</v>
      </c>
      <c r="D26" s="24" t="s">
        <v>25</v>
      </c>
      <c r="E26" s="18" t="s">
        <v>37</v>
      </c>
      <c r="F26" s="18"/>
      <c r="G26" s="24"/>
      <c r="H26" s="24"/>
      <c r="I26" s="24"/>
      <c r="J26" s="18"/>
      <c r="K26" s="18"/>
      <c r="L26" s="47"/>
    </row>
    <row r="27" spans="1:23" ht="35.1" customHeight="1">
      <c r="A27" s="14" t="s">
        <v>10</v>
      </c>
      <c r="B27" s="32">
        <v>113731</v>
      </c>
      <c r="C27" s="32">
        <v>3431800</v>
      </c>
      <c r="D27" s="32">
        <v>36754400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f>SUM(B27:K27)</f>
        <v>40299931</v>
      </c>
    </row>
    <row r="28" spans="1:23" ht="35.1" customHeight="1">
      <c r="A28" s="14" t="s">
        <v>11</v>
      </c>
      <c r="B28" s="32">
        <v>112288</v>
      </c>
      <c r="C28" s="32">
        <v>2842600</v>
      </c>
      <c r="D28" s="32">
        <v>24941300</v>
      </c>
      <c r="E28" s="32">
        <v>5139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f>SUM(B28:K28)</f>
        <v>27901327</v>
      </c>
    </row>
    <row r="29" spans="1:23" ht="35.1" customHeight="1">
      <c r="A29" s="14" t="s">
        <v>12</v>
      </c>
      <c r="B29" s="32">
        <v>112288</v>
      </c>
      <c r="C29" s="32">
        <v>2737300</v>
      </c>
      <c r="D29" s="32">
        <v>25879800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f t="shared" ref="L29:L38" si="5">SUM(B29:K29)</f>
        <v>28729388</v>
      </c>
    </row>
    <row r="30" spans="1:23" ht="35.1" customHeight="1">
      <c r="A30" s="14" t="s">
        <v>13</v>
      </c>
      <c r="B30" s="32">
        <v>113670</v>
      </c>
      <c r="C30" s="32">
        <v>2187500</v>
      </c>
      <c r="D30" s="32">
        <v>16110150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f t="shared" si="5"/>
        <v>18411320</v>
      </c>
    </row>
    <row r="31" spans="1:23" ht="35.1" customHeight="1">
      <c r="A31" s="14" t="s">
        <v>14</v>
      </c>
      <c r="B31" s="32">
        <v>113670</v>
      </c>
      <c r="C31" s="32">
        <v>1539900</v>
      </c>
      <c r="D31" s="32">
        <v>11138450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f t="shared" si="5"/>
        <v>12792020</v>
      </c>
    </row>
    <row r="32" spans="1:23" ht="35.1" customHeight="1">
      <c r="A32" s="14" t="s">
        <v>15</v>
      </c>
      <c r="B32" s="32">
        <v>115948</v>
      </c>
      <c r="C32" s="32">
        <v>1387500</v>
      </c>
      <c r="D32" s="32">
        <v>8984600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f t="shared" si="5"/>
        <v>10488048</v>
      </c>
    </row>
    <row r="33" spans="1:12" ht="35.1" customHeight="1">
      <c r="A33" s="14" t="s">
        <v>16</v>
      </c>
      <c r="B33" s="32">
        <v>119028</v>
      </c>
      <c r="C33" s="32">
        <v>1292700</v>
      </c>
      <c r="D33" s="32">
        <v>7676550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f t="shared" si="5"/>
        <v>9088278</v>
      </c>
    </row>
    <row r="34" spans="1:12" ht="35.1" customHeight="1">
      <c r="A34" s="14" t="s">
        <v>17</v>
      </c>
      <c r="B34" s="32"/>
      <c r="C34" s="32"/>
      <c r="D34" s="32"/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f t="shared" si="5"/>
        <v>0</v>
      </c>
    </row>
    <row r="35" spans="1:12" ht="35.1" customHeight="1">
      <c r="A35" s="14" t="s">
        <v>18</v>
      </c>
      <c r="B35" s="32"/>
      <c r="C35" s="32"/>
      <c r="D35" s="32"/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f t="shared" si="5"/>
        <v>0</v>
      </c>
    </row>
    <row r="36" spans="1:12" ht="35.1" customHeight="1">
      <c r="A36" s="14" t="s">
        <v>19</v>
      </c>
      <c r="B36" s="32"/>
      <c r="C36" s="32"/>
      <c r="D36" s="32"/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f t="shared" si="5"/>
        <v>0</v>
      </c>
    </row>
    <row r="37" spans="1:12" ht="35.1" customHeight="1">
      <c r="A37" s="14" t="s">
        <v>20</v>
      </c>
      <c r="B37" s="32"/>
      <c r="C37" s="32"/>
      <c r="D37" s="32"/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f t="shared" si="5"/>
        <v>0</v>
      </c>
    </row>
    <row r="38" spans="1:12" ht="35.1" customHeight="1">
      <c r="A38" s="14" t="s">
        <v>21</v>
      </c>
      <c r="B38" s="32"/>
      <c r="C38" s="32"/>
      <c r="D38" s="32"/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f t="shared" si="5"/>
        <v>0</v>
      </c>
    </row>
    <row r="39" spans="1:12" ht="35.1" customHeight="1">
      <c r="A39" s="21" t="s">
        <v>22</v>
      </c>
      <c r="B39" s="33">
        <f>SUM(B27:B38)</f>
        <v>800623</v>
      </c>
      <c r="C39" s="33">
        <f t="shared" ref="C39:L39" si="6">SUM(C27:C38)</f>
        <v>15419300</v>
      </c>
      <c r="D39" s="33">
        <f t="shared" si="6"/>
        <v>131485250</v>
      </c>
      <c r="E39" s="33">
        <f t="shared" si="6"/>
        <v>5139</v>
      </c>
      <c r="F39" s="33">
        <f t="shared" si="6"/>
        <v>0</v>
      </c>
      <c r="G39" s="33">
        <f t="shared" si="6"/>
        <v>0</v>
      </c>
      <c r="H39" s="33">
        <f t="shared" si="6"/>
        <v>0</v>
      </c>
      <c r="I39" s="33">
        <f t="shared" si="6"/>
        <v>0</v>
      </c>
      <c r="J39" s="33">
        <f t="shared" si="6"/>
        <v>0</v>
      </c>
      <c r="K39" s="33">
        <f t="shared" si="6"/>
        <v>0</v>
      </c>
      <c r="L39" s="33">
        <f t="shared" si="6"/>
        <v>147710312</v>
      </c>
    </row>
    <row r="40" spans="1:12" ht="15">
      <c r="A40" s="2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ht="15.7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8"/>
    </row>
    <row r="42" spans="1:12" ht="15.75">
      <c r="A42" s="11"/>
      <c r="B42" s="11"/>
      <c r="C42" s="11"/>
      <c r="D42" s="11"/>
      <c r="E42" s="10"/>
      <c r="F42" s="10"/>
      <c r="G42" s="10"/>
      <c r="H42" s="10"/>
      <c r="I42" s="10"/>
      <c r="J42" s="10"/>
      <c r="K42" s="10"/>
      <c r="L42" s="10"/>
    </row>
    <row r="43" spans="1:12" ht="24.95" customHeight="1">
      <c r="A43" s="38" t="s">
        <v>0</v>
      </c>
      <c r="B43" s="38"/>
      <c r="C43" s="38"/>
      <c r="D43" s="38"/>
      <c r="E43" s="38" t="s">
        <v>2</v>
      </c>
      <c r="F43" s="10"/>
      <c r="G43" s="10"/>
      <c r="H43" s="10"/>
      <c r="I43" s="10"/>
      <c r="J43" s="10"/>
      <c r="K43" s="10"/>
      <c r="L43" s="10"/>
    </row>
    <row r="44" spans="1:12" ht="24.95" customHeight="1">
      <c r="A44" s="38"/>
      <c r="B44" s="38" t="s">
        <v>4</v>
      </c>
      <c r="C44" s="38"/>
      <c r="D44" s="38"/>
      <c r="E44" s="38"/>
      <c r="F44" s="10"/>
      <c r="G44" s="10"/>
      <c r="H44" s="10"/>
      <c r="I44" s="10"/>
      <c r="J44" s="10"/>
      <c r="K44" s="10"/>
      <c r="L44" s="10"/>
    </row>
    <row r="45" spans="1:12" ht="24.95" customHeight="1">
      <c r="A45" s="38"/>
      <c r="B45" s="38">
        <v>2400154230</v>
      </c>
      <c r="C45" s="38"/>
      <c r="D45" s="38"/>
      <c r="E45" s="38"/>
      <c r="F45" s="10"/>
      <c r="G45" s="10"/>
      <c r="H45" s="10"/>
      <c r="I45" s="10"/>
      <c r="J45" s="10"/>
      <c r="K45" s="10"/>
      <c r="L45" s="10"/>
    </row>
    <row r="46" spans="1:12" ht="34.5" customHeight="1">
      <c r="A46" s="38"/>
      <c r="B46" s="18" t="s">
        <v>5</v>
      </c>
      <c r="C46" s="18" t="s">
        <v>6</v>
      </c>
      <c r="D46" s="18" t="s">
        <v>8</v>
      </c>
      <c r="E46" s="38"/>
      <c r="F46" s="10"/>
      <c r="G46" s="10"/>
      <c r="H46" s="10"/>
      <c r="I46" s="10"/>
      <c r="J46" s="10"/>
      <c r="K46" s="10"/>
      <c r="L46" s="10"/>
    </row>
    <row r="47" spans="1:12" ht="39.950000000000003" customHeight="1">
      <c r="A47" s="20" t="s">
        <v>22</v>
      </c>
      <c r="B47" s="30">
        <f>+E20</f>
        <v>16138380</v>
      </c>
      <c r="C47" s="30">
        <f>+F20</f>
        <v>360009194</v>
      </c>
      <c r="D47" s="30">
        <f>+B47+C47</f>
        <v>376147574</v>
      </c>
      <c r="E47" s="30">
        <f>+D47</f>
        <v>376147574</v>
      </c>
      <c r="F47" s="10"/>
      <c r="G47" s="10"/>
      <c r="H47" s="10"/>
      <c r="I47" s="10"/>
      <c r="J47" s="10"/>
      <c r="K47" s="10"/>
      <c r="L47" s="10"/>
    </row>
    <row r="48" spans="1:12" ht="24.95" customHeight="1">
      <c r="A48" s="13"/>
      <c r="B48" s="22"/>
      <c r="C48" s="22"/>
      <c r="D48" s="22"/>
      <c r="E48" s="22"/>
      <c r="F48" s="10"/>
      <c r="G48" s="10"/>
      <c r="H48" s="10"/>
      <c r="I48" s="10"/>
      <c r="J48" s="10"/>
      <c r="K48" s="10"/>
      <c r="L48" s="10"/>
    </row>
    <row r="49" spans="1:12" ht="24.95" customHeight="1">
      <c r="A49" s="44"/>
      <c r="B49" s="44"/>
      <c r="C49" s="44"/>
      <c r="D49" s="44"/>
      <c r="E49" s="8"/>
      <c r="F49" s="10"/>
      <c r="G49" s="10"/>
      <c r="H49" s="10"/>
      <c r="I49" s="10"/>
      <c r="J49" s="10"/>
      <c r="K49" s="10"/>
      <c r="L49" s="10"/>
    </row>
    <row r="50" spans="1:12" ht="39.950000000000003" customHeight="1">
      <c r="A50" s="9"/>
      <c r="B50" s="45" t="s">
        <v>26</v>
      </c>
      <c r="C50" s="45"/>
      <c r="D50" s="45"/>
      <c r="E50" s="8"/>
      <c r="F50" s="10"/>
      <c r="G50" s="10"/>
      <c r="H50" s="10"/>
      <c r="I50" s="10"/>
      <c r="J50" s="10"/>
      <c r="K50" s="10"/>
      <c r="L50" s="10"/>
    </row>
    <row r="51" spans="1:12" ht="24.95" customHeight="1">
      <c r="A51" s="10"/>
      <c r="B51" s="12"/>
      <c r="C51" s="12"/>
      <c r="D51" s="12"/>
      <c r="E51" s="10"/>
      <c r="F51" s="10"/>
      <c r="G51" s="10"/>
      <c r="H51" s="10"/>
      <c r="I51" s="10"/>
      <c r="J51" s="10"/>
      <c r="K51" s="10"/>
      <c r="L51" s="10"/>
    </row>
    <row r="52" spans="1:12" ht="39.950000000000003" customHeight="1">
      <c r="A52" s="10"/>
      <c r="B52" s="39" t="s">
        <v>45</v>
      </c>
      <c r="C52" s="40"/>
      <c r="D52" s="35">
        <f>+D47</f>
        <v>376147574</v>
      </c>
      <c r="E52" s="10"/>
      <c r="F52" s="10"/>
      <c r="G52" s="10"/>
      <c r="H52" s="10"/>
      <c r="I52" s="10"/>
      <c r="J52" s="10"/>
      <c r="K52" s="10"/>
      <c r="L52" s="10"/>
    </row>
    <row r="53" spans="1:12" ht="39.950000000000003" customHeight="1">
      <c r="A53" s="10"/>
      <c r="B53" s="39" t="s">
        <v>44</v>
      </c>
      <c r="C53" s="40"/>
      <c r="D53" s="35">
        <f>+K20</f>
        <v>86846705</v>
      </c>
      <c r="E53" s="10"/>
      <c r="F53" s="10"/>
      <c r="G53" s="10"/>
      <c r="H53" s="10"/>
      <c r="I53" s="10"/>
      <c r="J53" s="10"/>
      <c r="K53" s="10"/>
      <c r="L53" s="10"/>
    </row>
    <row r="54" spans="1:12" ht="39.950000000000003" customHeight="1">
      <c r="A54" s="10"/>
      <c r="B54" s="41" t="s">
        <v>27</v>
      </c>
      <c r="C54" s="41"/>
      <c r="D54" s="35">
        <f>+B39+C39+E39</f>
        <v>16225062</v>
      </c>
      <c r="E54" s="10"/>
      <c r="F54" s="10"/>
      <c r="G54" s="10"/>
      <c r="H54" s="10"/>
      <c r="I54" s="10"/>
      <c r="J54" s="10"/>
      <c r="K54" s="10"/>
      <c r="L54" s="10"/>
    </row>
    <row r="55" spans="1:12" ht="39.950000000000003" customHeight="1">
      <c r="A55" s="25"/>
      <c r="B55" s="42" t="s">
        <v>28</v>
      </c>
      <c r="C55" s="42"/>
      <c r="D55" s="36">
        <f>SUM(D52:D54)</f>
        <v>479219341</v>
      </c>
      <c r="E55" s="25"/>
      <c r="F55" s="10"/>
      <c r="G55" s="10"/>
      <c r="H55" s="10"/>
      <c r="I55" s="10"/>
      <c r="J55" s="10"/>
      <c r="K55" s="10"/>
      <c r="L55" s="10"/>
    </row>
    <row r="56" spans="1:12" ht="39.950000000000003" customHeight="1">
      <c r="A56" s="10"/>
      <c r="B56" s="43" t="s">
        <v>43</v>
      </c>
      <c r="C56" s="41"/>
      <c r="D56" s="35">
        <f>+I20</f>
        <v>147018127.95590001</v>
      </c>
      <c r="E56" s="10"/>
      <c r="F56" s="10"/>
      <c r="G56" s="10"/>
      <c r="H56" s="10"/>
      <c r="I56" s="10"/>
      <c r="J56" s="10"/>
      <c r="K56" s="10"/>
      <c r="L56" s="10"/>
    </row>
    <row r="57" spans="1:12" ht="39.950000000000003" customHeight="1">
      <c r="A57" s="10"/>
      <c r="B57" s="43" t="s">
        <v>42</v>
      </c>
      <c r="C57" s="41"/>
      <c r="D57" s="36">
        <f>F59+D20+D39</f>
        <v>502562616</v>
      </c>
      <c r="E57" s="10"/>
      <c r="F57" s="10"/>
      <c r="G57" s="10"/>
      <c r="H57" s="10"/>
      <c r="I57" s="10"/>
      <c r="J57" s="10"/>
      <c r="K57" s="10"/>
      <c r="L57" s="10"/>
    </row>
    <row r="58" spans="1:12" ht="39.950000000000003" customHeight="1">
      <c r="A58" s="25"/>
      <c r="B58" s="42" t="s">
        <v>29</v>
      </c>
      <c r="C58" s="42"/>
      <c r="D58" s="36">
        <f>+D56+D57</f>
        <v>649580743.95589995</v>
      </c>
      <c r="E58" s="10"/>
      <c r="F58" s="10"/>
      <c r="G58" s="10"/>
      <c r="H58" s="10"/>
      <c r="I58" s="10"/>
      <c r="J58" s="10"/>
      <c r="K58" s="10"/>
      <c r="L58" s="10"/>
    </row>
    <row r="59" spans="1:12" ht="39.950000000000003" customHeight="1">
      <c r="A59" s="25"/>
      <c r="B59" s="39" t="s">
        <v>41</v>
      </c>
      <c r="C59" s="39"/>
      <c r="D59" s="36">
        <f>+D55+D58</f>
        <v>1128800084.9559</v>
      </c>
      <c r="E59" s="10"/>
      <c r="F59" s="10"/>
      <c r="G59" s="10"/>
      <c r="H59" s="10"/>
      <c r="I59" s="10"/>
      <c r="J59" s="10"/>
      <c r="K59" s="10"/>
      <c r="L59" s="10"/>
    </row>
    <row r="60" spans="1:12" ht="24.95" customHeight="1">
      <c r="A60" s="25"/>
      <c r="B60" s="26"/>
      <c r="C60" s="26"/>
      <c r="D60" s="26"/>
      <c r="E60" s="10"/>
      <c r="F60" s="10"/>
      <c r="G60" s="10"/>
      <c r="H60" s="10"/>
      <c r="I60" s="10"/>
      <c r="J60" s="10"/>
      <c r="K60" s="10"/>
      <c r="L60" s="10"/>
    </row>
    <row r="61" spans="1:12" ht="24.95" customHeight="1">
      <c r="A61" s="7"/>
      <c r="B61" s="7"/>
      <c r="C61" s="7"/>
      <c r="D61" s="7"/>
      <c r="E61" s="10"/>
      <c r="F61" s="10"/>
      <c r="G61" s="10"/>
      <c r="H61" s="10"/>
      <c r="I61" s="10"/>
      <c r="J61" s="10"/>
      <c r="K61" s="10"/>
      <c r="L61" s="10"/>
    </row>
    <row r="62" spans="1:12" ht="24.9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24.9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84" spans="1:1">
      <c r="A84" s="1">
        <v>0</v>
      </c>
    </row>
  </sheetData>
  <mergeCells count="32">
    <mergeCell ref="E43:E46"/>
    <mergeCell ref="L4:L7"/>
    <mergeCell ref="L23:L26"/>
    <mergeCell ref="B57:C57"/>
    <mergeCell ref="B58:C58"/>
    <mergeCell ref="A41:K41"/>
    <mergeCell ref="B6:D6"/>
    <mergeCell ref="E6:G6"/>
    <mergeCell ref="H6:I6"/>
    <mergeCell ref="J6:K6"/>
    <mergeCell ref="B59:C59"/>
    <mergeCell ref="A4:A7"/>
    <mergeCell ref="A23:A26"/>
    <mergeCell ref="A43:A46"/>
    <mergeCell ref="B52:C52"/>
    <mergeCell ref="B53:C53"/>
    <mergeCell ref="B54:C54"/>
    <mergeCell ref="B55:C55"/>
    <mergeCell ref="B56:C56"/>
    <mergeCell ref="B43:D43"/>
    <mergeCell ref="B44:D44"/>
    <mergeCell ref="B45:D45"/>
    <mergeCell ref="A49:D49"/>
    <mergeCell ref="B50:D50"/>
    <mergeCell ref="B23:K23"/>
    <mergeCell ref="B25:K25"/>
    <mergeCell ref="A1:L1"/>
    <mergeCell ref="B4:K4"/>
    <mergeCell ref="B5:D5"/>
    <mergeCell ref="E5:G5"/>
    <mergeCell ref="H5:I5"/>
    <mergeCell ref="J5:K5"/>
  </mergeCells>
  <printOptions horizontalCentered="1"/>
  <pageMargins left="0" right="0" top="0.39370078740157499" bottom="0.39370078740157499" header="0.511811023622047" footer="0.31496062992126"/>
  <pageSetup scale="44" orientation="landscape"/>
  <headerFooter alignWithMargins="0">
    <oddFooter>&amp;LJlópez&amp;F&amp;D]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 General Ingresos 2026</vt:lpstr>
      <vt:lpstr>'Resumen General Ingresos 2026'!Área_de_impresión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Encnormal</dc:creator>
  <cp:lastModifiedBy>Bethania Espinal</cp:lastModifiedBy>
  <cp:lastPrinted>2026-08-07T13:13:00Z</cp:lastPrinted>
  <dcterms:created xsi:type="dcterms:W3CDTF">2005-03-02T13:47:00Z</dcterms:created>
  <dcterms:modified xsi:type="dcterms:W3CDTF">2026-08-11T14:26:49Z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29D1E6FA2BC940068511267C153B2D61_13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