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9120" windowHeight="2370"/>
  </bookViews>
  <sheets>
    <sheet name="Presupuesto aprobado" sheetId="9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Diciembre2025" sheetId="14" state="hidden" r:id="rId7"/>
    <sheet name="Hoja3" sheetId="23" state="hidden" r:id="rId8"/>
    <sheet name="Hoja4" sheetId="24" state="hidden" r:id="rId9"/>
    <sheet name="Ejecucion Mensual Diciembre 25" sheetId="21" state="hidden" r:id="rId10"/>
    <sheet name="Hoja2" sheetId="22" state="hidden" r:id="rId11"/>
    <sheet name="Ejecucion Mensual Octubre 2 (2)" sheetId="20" state="hidden" r:id="rId12"/>
    <sheet name="Ejecucion Mensual Sept 2025 (2)" sheetId="16" state="hidden" r:id="rId13"/>
    <sheet name="2023 presupuesto" sheetId="15" state="hidden" r:id="rId14"/>
    <sheet name="MARZO" sheetId="8" state="hidden" r:id="rId15"/>
    <sheet name="Hoja1" sheetId="4" state="hidden" r:id="rId16"/>
  </sheets>
  <definedNames>
    <definedName name="_xlnm._FilterDatabase" localSheetId="15" hidden="1">Hoja1!$E$3:$G$3</definedName>
    <definedName name="_xlnm.Print_Area" localSheetId="13">'2023 presupuesto'!$A$1:$D$62</definedName>
    <definedName name="_xlnm.Print_Area" localSheetId="9">'Ejecucion Mensual Diciembre 25'!$B$1:$AC$99</definedName>
    <definedName name="_xlnm.Print_Area" localSheetId="6">'Ejecucion Mensual Diciembre2025'!$B$1:$Q$101</definedName>
    <definedName name="_xlnm.Print_Area" localSheetId="11">'Ejecucion Mensual Octubre 2 (2)'!$B$1:$AB$99</definedName>
    <definedName name="_xlnm.Print_Area" localSheetId="12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4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Area" localSheetId="0">'Presupuesto aprobado'!$A$1:$D$113</definedName>
    <definedName name="_xlnm.Print_Titles" localSheetId="9">'Ejecucion Mensual Diciembre 25'!$1:$8</definedName>
    <definedName name="_xlnm.Print_Titles" localSheetId="6">'Ejecucion Mensual Diciembre2025'!$1:$8</definedName>
    <definedName name="_xlnm.Print_Titles" localSheetId="11">'Ejecucion Mensual Octubre 2 (2)'!$1:$8</definedName>
    <definedName name="_xlnm.Print_Titles" localSheetId="12">'Ejecucion Mensual Sept 2025 (2)'!$1:$8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83" i="9" l="1"/>
  <c r="Q70" i="10"/>
  <c r="L83" i="10"/>
  <c r="F83" i="10"/>
  <c r="N83" i="10"/>
  <c r="L9" i="10"/>
  <c r="P9" i="10"/>
  <c r="M9" i="10"/>
  <c r="C10" i="9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<sst xmlns="http://schemas.openxmlformats.org/spreadsheetml/2006/main" count="2029" uniqueCount="264">
  <si>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</si>
  <si>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</si>
  <si>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</si>
  <si>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</si>
  <si>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</si>
  <si>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</si>
  <si>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</si>
  <si>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</si>
  <si>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</si>
  <si>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</si>
  <si>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</si>
  <si>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</si>
  <si>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</si>
  <si>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</si>
  <si>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</si>
  <si>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</si>
  <si>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</si>
  <si>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</si>
  <si>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</si>
  <si>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</si>
  <si>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</si>
  <si>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</si>
  <si>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</si>
  <si>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</si>
  <si>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</si>
  <si>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</si>
  <si>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</si>
  <si>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</si>
  <si>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</si>
  <si>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</si>
  <si>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</si>
  <si>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</si>
  <si>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</si>
  <si>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</si>
  <si>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</si>
  <si>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</si>
  <si>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</si>
  <si>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</si>
  <si>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</si>
  <si>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</si>
  <si>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</si>
  <si>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</si>
  <si>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</si>
  <si>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</si>
  <si>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</si>
  <si>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</si>
  <si>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</si>
  <si>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</si>
  <si>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</si>
  <si>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</si>
  <si>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</si>
  <si>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</si>
  <si>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</si>
  <si>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</si>
  <si>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</si>
  <si>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</si>
  <si>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</si>
  <si>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</si>
  <si>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</si>
  <si>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</si>
  <si>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</si>
  <si>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</si>
  <si>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</si>
  <si>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</si>
  <si>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</si>
  <si>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</si>
  <si>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</si>
  <si>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</si>
  <si>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</si>
  <si>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</si>
  <si>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</si>
  <si>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</si>
  <si>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</si>
  <si>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</si>
  <si>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</si>
  <si>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</si>
  <si>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</si>
  <si>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</si>
  <si>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</si>
  <si>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</si>
  <si>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</si>
  <si>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</si>
  <si>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</si>
  <si>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</si>
  <si>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</si>
  <si>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</si>
  <si>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</si>
  <si>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</si>
  <si>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</si>
  <si>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</si>
  <si>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</si>
  <si>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</si>
  <si>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</si>
  <si>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</si>
  <si>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</si>
  <si>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</si>
  <si>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</si>
  <si>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</si>
  <si>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</si>
  <si>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</si>
  <si>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</si>
  <si>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</si>
  <si>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</si>
  <si>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</si>
  <si>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</si>
  <si>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</si>
  <si>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</si>
  <si>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</si>
  <si>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</si>
  <si>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</si>
  <si>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</si>
  <si>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</si>
  <si>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</si>
  <si>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</si>
  <si>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</si>
  <si>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</si>
  <si>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</si>
  <si>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</si>
  <si>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</si>
  <si>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</si>
  <si>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</si>
  <si>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</si>
  <si>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</si>
  <si>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</si>
  <si>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</si>
  <si>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</si>
  <si>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</si>
  <si>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</si>
  <si>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</si>
  <si>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</si>
  <si>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</si>
  <si>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</si>
  <si>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</si>
  <si>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</si>
  <si>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</si>
  <si>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</si>
  <si>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</si>
  <si>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</si>
  <si>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</si>
  <si>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</si>
  <si>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</si>
  <si>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</si>
  <si>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</si>
  <si>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</si>
  <si>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</si>
  <si>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</si>
  <si>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</si>
  <si>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</si>
  <si>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</si>
  <si>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</si>
  <si>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</si>
  <si>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</si>
  <si>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</si>
  <si>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</si>
  <si>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</si>
  <si>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</si>
  <si>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</si>
  <si>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</si>
  <si>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</si>
  <si>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</si>
  <si>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</si>
  <si>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</si>
  <si>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</si>
  <si>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</si>
  <si>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</si>
  <si>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</si>
  <si>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</si>
  <si>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</si>
  <si>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</si>
  <si>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</si>
  <si>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</si>
  <si>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</si>
  <si>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</si>
  <si>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</si>
  <si>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</si>
  <si>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</si>
  <si>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</si>
  <si>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</si>
  <si>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</si>
  <si>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</si>
  <si>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</si>
  <si>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</si>
  <si>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</si>
  <si>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</si>
  <si>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</si>
  <si>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</si>
  <si>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</si>
  <si>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</si>
  <si>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</si>
  <si>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</si>
  <si>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</si>
  <si>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</si>
  <si>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</si>
  <si>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</si>
  <si>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</si>
  <si>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</si>
  <si>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</si>
  <si>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</si>
  <si>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</si>
  <si>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</si>
  <si>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</si>
  <si>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</si>
  <si>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</si>
  <si>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</si>
  <si>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</si>
  <si>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</si>
  <si>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</si>
  <si>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</si>
  <si>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</si>
  <si>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</si>
  <si>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</si>
  <si>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</si>
  <si>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</si>
  <si>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</si>
  <si>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</si>
  <si>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</si>
  <si>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</si>
  <si>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</si>
  <si>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</si>
  <si>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</si>
  <si>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</si>
  <si>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</si>
  <si>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</si>
  <si>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</si>
  <si>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</si>
  <si>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</si>
  <si>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</si>
  <si>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</si>
  <si>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</si>
  <si>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</si>
  <si>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</si>
  <si>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</si>
  <si>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</si>
  <si>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</si>
  <si>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</si>
  <si>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</si>
  <si>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</si>
  <si>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</si>
  <si>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</si>
  <si>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</si>
  <si>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</si>
  <si>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</si>
  <si>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</si>
  <si>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</si>
  <si>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</si>
  <si>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</si>
  <si>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</si>
  <si>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</si>
  <si>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</si>
  <si>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</si>
  <si>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</si>
  <si>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</si>
  <si>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</si>
  <si>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</si>
  <si>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 xml:space="preserve">              Encda. De Presupuesto (Interina)                                       </t>
  </si>
  <si>
    <t>Subdirector y Director Administrativo Financiero</t>
  </si>
  <si>
    <t xml:space="preserve">                          Licda. Cecilia Rodriguez G.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</si>
  <si>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</si>
  <si>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</si>
  <si>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</si>
  <si>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</si>
  <si>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t>Presupuesto aprobado: Se refiere al prepuesto aprobado en Ley de Presupuesto General del Estado</t>
  </si>
  <si>
    <t xml:space="preserve">Presupuesto modificado: Se refiere al presupuesto aprobado en caso de que el Congreso Nacional apruebe </t>
  </si>
  <si>
    <t>Total devengado: Son los recursos financieros que surge con la obligación de pago por la recepción de conformidad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</si>
</sst>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164" fontId="6" fillId="0" borderId="8" xfId="1" applyFont="1" applyBorder="1" applyAlignment="1">
      <alignment horizontal="left" vertical="center" wrapText="1"/>
    </xf>
    <xf numFmtId="164" fontId="6" fillId="0" borderId="0" xfId="1" applyFont="1" applyAlignment="1">
      <alignment vertical="center" wrapText="1"/>
    </xf>
    <xf numFmtId="164" fontId="6" fillId="0" borderId="0" xfId="0" applyNumberFormat="1" applyFont="1"/>
    <xf numFmtId="164" fontId="7" fillId="0" borderId="0" xfId="1" applyFont="1" applyAlignment="1">
      <alignment vertical="center" wrapText="1"/>
    </xf>
    <xf numFmtId="164" fontId="7" fillId="0" borderId="0" xfId="1" applyFont="1"/>
    <xf numFmtId="164" fontId="7" fillId="0" borderId="0" xfId="0" applyNumberFormat="1" applyFont="1"/>
    <xf numFmtId="164" fontId="6" fillId="0" borderId="0" xfId="1" applyFont="1"/>
    <xf numFmtId="165" fontId="6" fillId="0" borderId="8" xfId="0" applyNumberFormat="1" applyFont="1" applyBorder="1"/>
    <xf numFmtId="164" fontId="6" fillId="0" borderId="8" xfId="1" applyFont="1" applyBorder="1"/>
    <xf numFmtId="164" fontId="6" fillId="4" borderId="9" xfId="1" applyFont="1" applyFill="1" applyBorder="1"/>
    <xf numFmtId="165" fontId="6" fillId="4" borderId="9" xfId="0" applyNumberFormat="1" applyFont="1" applyFill="1" applyBorder="1"/>
    <xf numFmtId="164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164" fontId="14" fillId="0" borderId="8" xfId="1" applyFont="1" applyBorder="1" applyAlignment="1">
      <alignment horizontal="left" vertical="center" wrapText="1"/>
    </xf>
    <xf numFmtId="164" fontId="14" fillId="0" borderId="0" xfId="1" applyFont="1" applyAlignment="1">
      <alignment vertical="center" wrapText="1"/>
    </xf>
    <xf numFmtId="164" fontId="15" fillId="0" borderId="0" xfId="1" applyFont="1" applyAlignment="1">
      <alignment vertical="center" wrapText="1"/>
    </xf>
    <xf numFmtId="165" fontId="14" fillId="0" borderId="8" xfId="0" applyNumberFormat="1" applyFont="1" applyBorder="1"/>
    <xf numFmtId="165" fontId="14" fillId="0" borderId="0" xfId="0" applyNumberFormat="1" applyFont="1"/>
    <xf numFmtId="165" fontId="15" fillId="0" borderId="0" xfId="0" applyNumberFormat="1" applyFont="1"/>
    <xf numFmtId="164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164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5" fontId="6" fillId="0" borderId="0" xfId="0" applyNumberFormat="1" applyFont="1"/>
    <xf numFmtId="165" fontId="7" fillId="0" borderId="0" xfId="0" applyNumberFormat="1" applyFont="1"/>
    <xf numFmtId="164" fontId="17" fillId="0" borderId="0" xfId="1" applyFont="1"/>
    <xf numFmtId="164" fontId="7" fillId="6" borderId="0" xfId="1" applyFont="1" applyFill="1" applyAlignment="1">
      <alignment vertical="center" wrapText="1"/>
    </xf>
    <xf numFmtId="165" fontId="0" fillId="0" borderId="0" xfId="0" applyNumberFormat="1"/>
    <xf numFmtId="0" fontId="21" fillId="0" borderId="0" xfId="0" applyFont="1"/>
    <xf numFmtId="164" fontId="11" fillId="0" borderId="0" xfId="1" applyFont="1" applyAlignment="1">
      <alignment vertical="center" wrapText="1"/>
    </xf>
    <xf numFmtId="164" fontId="12" fillId="0" borderId="0" xfId="1" applyFont="1" applyAlignment="1">
      <alignment vertical="center" wrapText="1"/>
    </xf>
    <xf numFmtId="164" fontId="12" fillId="0" borderId="0" xfId="1" applyFont="1"/>
    <xf numFmtId="164" fontId="11" fillId="4" borderId="9" xfId="1" applyFont="1" applyFill="1" applyBorder="1"/>
    <xf numFmtId="164" fontId="11" fillId="0" borderId="0" xfId="1" applyFont="1"/>
    <xf numFmtId="0" fontId="23" fillId="0" borderId="8" xfId="0" applyFont="1" applyBorder="1" applyAlignment="1">
      <alignment horizontal="left"/>
    </xf>
    <xf numFmtId="164" fontId="23" fillId="0" borderId="8" xfId="1" applyFont="1" applyBorder="1" applyAlignment="1">
      <alignment horizontal="left" vertical="center" wrapText="1"/>
    </xf>
    <xf numFmtId="0" fontId="24" fillId="0" borderId="0" xfId="0" applyFont="1"/>
    <xf numFmtId="0" fontId="23" fillId="0" borderId="0" xfId="0" applyFont="1" applyAlignment="1">
      <alignment horizontal="left"/>
    </xf>
    <xf numFmtId="164" fontId="23" fillId="0" borderId="0" xfId="1" applyFont="1" applyAlignment="1">
      <alignment vertical="center" wrapText="1"/>
    </xf>
    <xf numFmtId="164" fontId="24" fillId="0" borderId="0" xfId="1" applyFont="1"/>
    <xf numFmtId="164" fontId="24" fillId="0" borderId="0" xfId="0" applyNumberFormat="1" applyFont="1"/>
    <xf numFmtId="0" fontId="24" fillId="0" borderId="0" xfId="0" applyFont="1" applyAlignment="1">
      <alignment horizontal="left"/>
    </xf>
    <xf numFmtId="164" fontId="24" fillId="0" borderId="0" xfId="1" applyFont="1" applyAlignment="1">
      <alignment vertical="center" wrapText="1"/>
    </xf>
    <xf numFmtId="0" fontId="24" fillId="0" borderId="0" xfId="0" applyFont="1" applyAlignment="1">
      <alignment horizontal="left" wrapText="1"/>
    </xf>
    <xf numFmtId="0" fontId="22" fillId="4" borderId="9" xfId="0" applyFont="1" applyFill="1" applyBorder="1" applyAlignment="1">
      <alignment vertical="center"/>
    </xf>
    <xf numFmtId="164" fontId="23" fillId="4" borderId="9" xfId="1" applyFont="1" applyFill="1" applyBorder="1"/>
    <xf numFmtId="0" fontId="8" fillId="0" borderId="11" xfId="0" applyFont="1" applyBorder="1" applyAlignment="1">
      <alignment horizontal="left"/>
    </xf>
    <xf numFmtId="164" fontId="6" fillId="0" borderId="11" xfId="1" applyFont="1" applyBorder="1" applyAlignment="1">
      <alignment horizontal="left" vertical="center" wrapText="1"/>
    </xf>
    <xf numFmtId="164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164" fontId="7" fillId="0" borderId="11" xfId="1" applyFont="1" applyBorder="1" applyAlignment="1">
      <alignment vertical="center" wrapText="1"/>
    </xf>
    <xf numFmtId="164" fontId="7" fillId="0" borderId="11" xfId="1" applyFont="1" applyBorder="1"/>
    <xf numFmtId="0" fontId="9" fillId="0" borderId="11" xfId="0" applyFont="1" applyBorder="1" applyAlignment="1">
      <alignment horizontal="left" wrapText="1"/>
    </xf>
    <xf numFmtId="164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5" fontId="6" fillId="0" borderId="11" xfId="0" applyNumberFormat="1" applyFont="1" applyBorder="1"/>
    <xf numFmtId="165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164" fontId="6" fillId="4" borderId="11" xfId="1" applyFont="1" applyFill="1" applyBorder="1"/>
    <xf numFmtId="0" fontId="25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164" fontId="7" fillId="0" borderId="11" xfId="0" applyNumberFormat="1" applyFont="1" applyBorder="1"/>
    <xf numFmtId="164" fontId="6" fillId="0" borderId="11" xfId="0" applyNumberFormat="1" applyFont="1" applyBorder="1"/>
    <xf numFmtId="164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6" fillId="7" borderId="17" xfId="0" applyFont="1" applyFill="1" applyBorder="1" applyAlignment="1">
      <alignment horizontal="center" vertical="center"/>
    </xf>
    <xf numFmtId="0" fontId="0" fillId="8" borderId="0" xfId="0" applyFill="1"/>
    <xf numFmtId="0" fontId="29" fillId="8" borderId="0" xfId="0" applyFont="1" applyFill="1" applyAlignment="1">
      <alignment vertical="center" wrapText="1"/>
    </xf>
    <xf numFmtId="4" fontId="29" fillId="8" borderId="21" xfId="0" applyNumberFormat="1" applyFont="1" applyFill="1" applyBorder="1" applyAlignment="1">
      <alignment horizontal="right" vertical="center" wrapText="1"/>
    </xf>
    <xf numFmtId="0" fontId="29" fillId="8" borderId="21" xfId="0" applyFont="1" applyFill="1" applyBorder="1" applyAlignment="1">
      <alignment horizontal="right" vertical="center" wrapText="1"/>
    </xf>
    <xf numFmtId="0" fontId="29" fillId="8" borderId="25" xfId="0" applyFont="1" applyFill="1" applyBorder="1" applyAlignment="1">
      <alignment vertical="center" wrapText="1"/>
    </xf>
    <xf numFmtId="0" fontId="29" fillId="8" borderId="29" xfId="0" applyFont="1" applyFill="1" applyBorder="1" applyAlignment="1">
      <alignment vertical="center" wrapText="1"/>
    </xf>
    <xf numFmtId="0" fontId="29" fillId="8" borderId="30" xfId="0" applyFont="1" applyFill="1" applyBorder="1" applyAlignment="1">
      <alignment vertical="center" wrapText="1"/>
    </xf>
    <xf numFmtId="4" fontId="29" fillId="8" borderId="31" xfId="0" applyNumberFormat="1" applyFont="1" applyFill="1" applyBorder="1" applyAlignment="1">
      <alignment horizontal="right" vertical="center" wrapText="1"/>
    </xf>
    <xf numFmtId="0" fontId="29" fillId="8" borderId="32" xfId="0" applyFont="1" applyFill="1" applyBorder="1" applyAlignment="1">
      <alignment vertical="center" wrapText="1"/>
    </xf>
    <xf numFmtId="0" fontId="29" fillId="8" borderId="33" xfId="0" applyFont="1" applyFill="1" applyBorder="1" applyAlignment="1">
      <alignment horizontal="right" vertical="center" wrapText="1"/>
    </xf>
    <xf numFmtId="0" fontId="29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29" fillId="8" borderId="33" xfId="0" applyNumberFormat="1" applyFont="1" applyFill="1" applyBorder="1" applyAlignment="1">
      <alignment horizontal="right" vertical="center" wrapText="1"/>
    </xf>
    <xf numFmtId="4" fontId="29" fillId="8" borderId="34" xfId="0" applyNumberFormat="1" applyFont="1" applyFill="1" applyBorder="1" applyAlignment="1">
      <alignment horizontal="right" vertical="center" wrapText="1"/>
    </xf>
    <xf numFmtId="0" fontId="30" fillId="7" borderId="43" xfId="0" applyFont="1" applyFill="1" applyBorder="1" applyAlignment="1">
      <alignment vertical="center" wrapText="1"/>
    </xf>
    <xf numFmtId="0" fontId="29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164" fontId="29" fillId="8" borderId="31" xfId="1" applyFont="1" applyFill="1" applyBorder="1" applyAlignment="1">
      <alignment horizontal="right" vertical="center" wrapText="1"/>
    </xf>
    <xf numFmtId="164" fontId="29" fillId="8" borderId="21" xfId="1" applyFont="1" applyFill="1" applyBorder="1" applyAlignment="1">
      <alignment horizontal="right" vertical="center" wrapText="1"/>
    </xf>
    <xf numFmtId="164" fontId="29" fillId="8" borderId="22" xfId="1" applyFont="1" applyFill="1" applyBorder="1" applyAlignment="1">
      <alignment horizontal="right" vertical="center" wrapText="1"/>
    </xf>
    <xf numFmtId="4" fontId="29" fillId="8" borderId="22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/>
    </xf>
    <xf numFmtId="164" fontId="11" fillId="0" borderId="11" xfId="1" applyFont="1" applyBorder="1" applyAlignment="1">
      <alignment horizontal="left" vertical="center" wrapText="1"/>
    </xf>
    <xf numFmtId="164" fontId="11" fillId="0" borderId="11" xfId="1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164" fontId="12" fillId="0" borderId="11" xfId="1" applyFont="1" applyBorder="1" applyAlignment="1">
      <alignment vertical="center" wrapText="1"/>
    </xf>
    <xf numFmtId="164" fontId="12" fillId="0" borderId="11" xfId="1" applyFont="1" applyBorder="1"/>
    <xf numFmtId="0" fontId="12" fillId="0" borderId="11" xfId="0" applyFont="1" applyBorder="1" applyAlignment="1">
      <alignment horizontal="left" wrapText="1"/>
    </xf>
    <xf numFmtId="164" fontId="11" fillId="0" borderId="11" xfId="1" applyFont="1" applyBorder="1"/>
    <xf numFmtId="0" fontId="11" fillId="0" borderId="11" xfId="0" applyFont="1" applyBorder="1" applyAlignment="1">
      <alignment horizontal="left" wrapText="1"/>
    </xf>
    <xf numFmtId="165" fontId="11" fillId="0" borderId="11" xfId="0" applyNumberFormat="1" applyFont="1" applyBorder="1"/>
    <xf numFmtId="165" fontId="12" fillId="0" borderId="11" xfId="0" applyNumberFormat="1" applyFont="1" applyBorder="1"/>
    <xf numFmtId="0" fontId="33" fillId="4" borderId="11" xfId="0" applyFont="1" applyFill="1" applyBorder="1" applyAlignment="1">
      <alignment vertical="center"/>
    </xf>
    <xf numFmtId="164" fontId="11" fillId="4" borderId="11" xfId="1" applyFont="1" applyFill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 readingOrder="1"/>
    </xf>
    <xf numFmtId="0" fontId="35" fillId="0" borderId="0" xfId="0" applyFont="1" applyAlignment="1">
      <alignment horizontal="center" vertical="center" wrapText="1" readingOrder="1"/>
    </xf>
    <xf numFmtId="0" fontId="34" fillId="0" borderId="1" xfId="0" applyFont="1" applyBorder="1" applyAlignment="1">
      <alignment horizontal="center" vertical="top" wrapText="1" readingOrder="1"/>
    </xf>
    <xf numFmtId="0" fontId="34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3" fillId="2" borderId="11" xfId="0" applyFont="1" applyFill="1" applyBorder="1" applyAlignment="1">
      <alignment horizontal="left" vertical="center"/>
    </xf>
    <xf numFmtId="164" fontId="33" fillId="2" borderId="1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164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7" xfId="0" applyFont="1" applyFill="1" applyBorder="1" applyAlignment="1">
      <alignment horizontal="left" vertical="center" wrapText="1"/>
    </xf>
    <xf numFmtId="0" fontId="29" fillId="8" borderId="26" xfId="0" applyFont="1" applyFill="1" applyBorder="1" applyAlignment="1">
      <alignment vertical="center" wrapText="1"/>
    </xf>
    <xf numFmtId="0" fontId="29" fillId="8" borderId="27" xfId="0" applyFont="1" applyFill="1" applyBorder="1" applyAlignment="1">
      <alignment vertical="center" wrapText="1"/>
    </xf>
    <xf numFmtId="0" fontId="29" fillId="8" borderId="28" xfId="0" applyFont="1" applyFill="1" applyBorder="1" applyAlignment="1">
      <alignment vertical="center" wrapText="1"/>
    </xf>
    <xf numFmtId="0" fontId="27" fillId="8" borderId="35" xfId="0" applyFont="1" applyFill="1" applyBorder="1" applyAlignment="1">
      <alignment horizontal="left" vertical="center" wrapText="1"/>
    </xf>
    <xf numFmtId="0" fontId="27" fillId="8" borderId="36" xfId="0" applyFont="1" applyFill="1" applyBorder="1" applyAlignment="1">
      <alignment horizontal="left" vertical="center" wrapText="1"/>
    </xf>
    <xf numFmtId="0" fontId="27" fillId="8" borderId="37" xfId="0" applyFont="1" applyFill="1" applyBorder="1" applyAlignment="1">
      <alignment horizontal="left" vertical="center" wrapText="1"/>
    </xf>
    <xf numFmtId="0" fontId="29" fillId="8" borderId="40" xfId="0" applyFont="1" applyFill="1" applyBorder="1" applyAlignment="1">
      <alignment vertical="center" wrapText="1"/>
    </xf>
    <xf numFmtId="0" fontId="29" fillId="8" borderId="41" xfId="0" applyFont="1" applyFill="1" applyBorder="1" applyAlignment="1">
      <alignment vertical="center" wrapText="1"/>
    </xf>
    <xf numFmtId="0" fontId="30" fillId="7" borderId="44" xfId="0" applyFont="1" applyFill="1" applyBorder="1" applyAlignment="1">
      <alignment vertical="center" wrapText="1"/>
    </xf>
    <xf numFmtId="0" fontId="30" fillId="7" borderId="45" xfId="0" applyFont="1" applyFill="1" applyBorder="1" applyAlignment="1">
      <alignment vertical="center" wrapText="1"/>
    </xf>
    <xf numFmtId="0" fontId="30" fillId="7" borderId="46" xfId="0" applyFont="1" applyFill="1" applyBorder="1" applyAlignment="1">
      <alignment vertical="center" wrapText="1"/>
    </xf>
    <xf numFmtId="0" fontId="29" fillId="8" borderId="22" xfId="0" applyFont="1" applyFill="1" applyBorder="1" applyAlignment="1">
      <alignment vertical="center" wrapText="1"/>
    </xf>
    <xf numFmtId="0" fontId="29" fillId="8" borderId="23" xfId="0" applyFont="1" applyFill="1" applyBorder="1" applyAlignment="1">
      <alignment vertical="center" wrapText="1"/>
    </xf>
    <xf numFmtId="0" fontId="29" fillId="8" borderId="24" xfId="0" applyFont="1" applyFill="1" applyBorder="1" applyAlignment="1">
      <alignment vertical="center" wrapText="1"/>
    </xf>
    <xf numFmtId="0" fontId="28" fillId="8" borderId="47" xfId="0" applyFont="1" applyFill="1" applyBorder="1" applyAlignment="1">
      <alignment horizontal="left" vertical="center" wrapText="1"/>
    </xf>
    <xf numFmtId="0" fontId="27" fillId="8" borderId="4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164" fontId="22" fillId="2" borderId="2" xfId="1" applyFont="1" applyFill="1" applyBorder="1" applyAlignment="1">
      <alignment horizontal="center" vertical="center" wrapText="1"/>
    </xf>
    <xf numFmtId="164" fontId="22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2" borderId="2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525" y="106870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2111374</xdr:colOff>
      <xdr:row>5</xdr:row>
      <xdr:rowOff>285749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xmlns="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1374" cy="1698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topLeftCell="B1" zoomScaleNormal="100" workbookViewId="0">
      <selection activeCell="B128" sqref="B128"/>
    </sheetView>
  </sheetViews>
  <sheetFormatPr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 x14ac:dyDescent="0.25">
      <c r="B1" s="93"/>
    </row>
    <row r="2" spans="2:5" ht="28.5" customHeight="1" x14ac:dyDescent="0.25">
      <c r="B2" s="138" t="s">
        <v>0</v>
      </c>
      <c r="C2" s="139"/>
      <c r="D2" s="139"/>
    </row>
    <row r="3" spans="2:5" ht="21" customHeight="1" x14ac:dyDescent="0.25">
      <c r="B3" s="140" t="s">
        <v>1</v>
      </c>
      <c r="C3" s="141"/>
      <c r="D3" s="141"/>
    </row>
    <row r="4" spans="2:5" ht="21" x14ac:dyDescent="0.25">
      <c r="B4" s="142">
        <v>2026</v>
      </c>
      <c r="C4" s="143"/>
      <c r="D4" s="143"/>
    </row>
    <row r="5" spans="2:5" ht="25.5" customHeight="1" x14ac:dyDescent="0.25">
      <c r="B5" s="144" t="s">
        <v>122</v>
      </c>
      <c r="C5" s="145"/>
      <c r="D5" s="145"/>
    </row>
    <row r="6" spans="2:5" ht="27" customHeight="1" x14ac:dyDescent="0.25">
      <c r="B6" s="145" t="s">
        <v>3</v>
      </c>
      <c r="C6" s="145"/>
      <c r="D6" s="145"/>
    </row>
    <row r="8" spans="2:5" ht="15" customHeight="1" x14ac:dyDescent="0.25">
      <c r="B8" s="146" t="s">
        <v>4</v>
      </c>
      <c r="C8" s="147" t="s">
        <v>5</v>
      </c>
      <c r="D8" s="147" t="s">
        <v>6</v>
      </c>
    </row>
    <row r="9" spans="2:5" ht="30" customHeight="1" x14ac:dyDescent="0.25">
      <c r="B9" s="146"/>
      <c r="C9" s="147"/>
      <c r="D9" s="147"/>
    </row>
    <row r="10" spans="2:5" s="4" customFormat="1" ht="30" customHeight="1" x14ac:dyDescent="0.35">
      <c r="B10" s="121" t="s">
        <v>21</v>
      </c>
      <c r="C10" s="122">
        <f>+C11+C17+C27+C37+C45+C52+C62+C67+C70</f>
        <v>2447113502</v>
      </c>
      <c r="D10" s="122"/>
    </row>
    <row r="11" spans="2:5" s="4" customFormat="1" ht="30" customHeight="1" x14ac:dyDescent="0.35">
      <c r="B11" s="121" t="s">
        <v>22</v>
      </c>
      <c r="C11" s="123">
        <f>SUM(C12:C16)</f>
        <v>809678570</v>
      </c>
      <c r="D11" s="123"/>
    </row>
    <row r="12" spans="2:5" s="4" customFormat="1" ht="30" customHeight="1" x14ac:dyDescent="0.35">
      <c r="B12" s="124" t="s">
        <v>23</v>
      </c>
      <c r="C12" s="125">
        <v>575851405</v>
      </c>
      <c r="D12" s="126"/>
    </row>
    <row r="13" spans="2:5" s="4" customFormat="1" ht="30" customHeight="1" x14ac:dyDescent="0.35">
      <c r="B13" s="124" t="s">
        <v>24</v>
      </c>
      <c r="C13" s="125">
        <v>142108197</v>
      </c>
      <c r="D13" s="126"/>
    </row>
    <row r="14" spans="2:5" s="4" customFormat="1" ht="30" customHeight="1" x14ac:dyDescent="0.35">
      <c r="B14" s="124" t="s">
        <v>25</v>
      </c>
      <c r="C14" s="125">
        <v>468000</v>
      </c>
      <c r="D14" s="126"/>
      <c r="E14" s="38"/>
    </row>
    <row r="15" spans="2:5" s="4" customFormat="1" ht="30" customHeight="1" x14ac:dyDescent="0.35">
      <c r="B15" s="124" t="s">
        <v>26</v>
      </c>
      <c r="C15" s="125">
        <v>10000000</v>
      </c>
      <c r="D15" s="126"/>
    </row>
    <row r="16" spans="2:5" s="4" customFormat="1" ht="30" customHeight="1" x14ac:dyDescent="0.35">
      <c r="B16" s="124" t="s">
        <v>27</v>
      </c>
      <c r="C16" s="125">
        <v>81250968</v>
      </c>
      <c r="D16" s="126"/>
    </row>
    <row r="17" spans="2:4" s="4" customFormat="1" ht="30" customHeight="1" x14ac:dyDescent="0.35">
      <c r="B17" s="121" t="s">
        <v>28</v>
      </c>
      <c r="C17" s="123">
        <f>SUM(C18:C26)</f>
        <v>1388394932</v>
      </c>
      <c r="D17" s="123"/>
    </row>
    <row r="18" spans="2:4" s="4" customFormat="1" ht="30" customHeight="1" x14ac:dyDescent="0.35">
      <c r="B18" s="124" t="s">
        <v>29</v>
      </c>
      <c r="C18" s="125">
        <v>115058882</v>
      </c>
      <c r="D18" s="126"/>
    </row>
    <row r="19" spans="2:4" s="4" customFormat="1" ht="30" customHeight="1" x14ac:dyDescent="0.35">
      <c r="B19" s="124" t="s">
        <v>30</v>
      </c>
      <c r="C19" s="125">
        <v>832697380</v>
      </c>
      <c r="D19" s="126"/>
    </row>
    <row r="20" spans="2:4" s="4" customFormat="1" ht="30" customHeight="1" x14ac:dyDescent="0.35">
      <c r="B20" s="124" t="s">
        <v>31</v>
      </c>
      <c r="C20" s="125">
        <v>33128670</v>
      </c>
      <c r="D20" s="126"/>
    </row>
    <row r="21" spans="2:4" s="4" customFormat="1" ht="30" customHeight="1" x14ac:dyDescent="0.35">
      <c r="B21" s="124" t="s">
        <v>32</v>
      </c>
      <c r="C21" s="125">
        <v>5500000</v>
      </c>
      <c r="D21" s="126"/>
    </row>
    <row r="22" spans="2:4" s="4" customFormat="1" ht="30" customHeight="1" x14ac:dyDescent="0.35">
      <c r="B22" s="124" t="s">
        <v>33</v>
      </c>
      <c r="C22" s="125">
        <v>158050000</v>
      </c>
      <c r="D22" s="126"/>
    </row>
    <row r="23" spans="2:4" s="4" customFormat="1" ht="30" customHeight="1" x14ac:dyDescent="0.35">
      <c r="B23" s="124" t="s">
        <v>34</v>
      </c>
      <c r="C23" s="125">
        <v>82250000</v>
      </c>
      <c r="D23" s="126"/>
    </row>
    <row r="24" spans="2:4" s="4" customFormat="1" ht="46.5" customHeight="1" x14ac:dyDescent="0.35">
      <c r="B24" s="127" t="s">
        <v>35</v>
      </c>
      <c r="C24" s="125">
        <v>23050000</v>
      </c>
      <c r="D24" s="126"/>
    </row>
    <row r="25" spans="2:4" s="4" customFormat="1" ht="45" customHeight="1" x14ac:dyDescent="0.35">
      <c r="B25" s="127" t="s">
        <v>36</v>
      </c>
      <c r="C25" s="125">
        <v>48160000</v>
      </c>
      <c r="D25" s="126"/>
    </row>
    <row r="26" spans="2:4" s="4" customFormat="1" ht="30" customHeight="1" x14ac:dyDescent="0.35">
      <c r="B26" s="124" t="s">
        <v>37</v>
      </c>
      <c r="C26" s="125">
        <v>90500000</v>
      </c>
      <c r="D26" s="126"/>
    </row>
    <row r="27" spans="2:4" s="4" customFormat="1" ht="30" customHeight="1" x14ac:dyDescent="0.35">
      <c r="B27" s="121" t="s">
        <v>38</v>
      </c>
      <c r="C27" s="123">
        <f>SUM(C28:C36)</f>
        <v>77440000</v>
      </c>
      <c r="D27" s="123"/>
    </row>
    <row r="28" spans="2:4" s="4" customFormat="1" ht="30" customHeight="1" x14ac:dyDescent="0.35">
      <c r="B28" s="124" t="s">
        <v>39</v>
      </c>
      <c r="C28" s="125">
        <v>5600000</v>
      </c>
      <c r="D28" s="126"/>
    </row>
    <row r="29" spans="2:4" s="4" customFormat="1" ht="30" customHeight="1" x14ac:dyDescent="0.35">
      <c r="B29" s="124" t="s">
        <v>40</v>
      </c>
      <c r="C29" s="125">
        <v>6850000</v>
      </c>
      <c r="D29" s="126"/>
    </row>
    <row r="30" spans="2:4" s="4" customFormat="1" ht="30" customHeight="1" x14ac:dyDescent="0.35">
      <c r="B30" s="124" t="s">
        <v>41</v>
      </c>
      <c r="C30" s="125">
        <v>2750000</v>
      </c>
      <c r="D30" s="126"/>
    </row>
    <row r="31" spans="2:4" s="4" customFormat="1" ht="30" customHeight="1" x14ac:dyDescent="0.35">
      <c r="B31" s="124" t="s">
        <v>42</v>
      </c>
      <c r="C31" s="125">
        <v>500000</v>
      </c>
      <c r="D31" s="126"/>
    </row>
    <row r="32" spans="2:4" s="4" customFormat="1" ht="30" customHeight="1" x14ac:dyDescent="0.35">
      <c r="B32" s="124" t="s">
        <v>43</v>
      </c>
      <c r="C32" s="125">
        <v>1315000</v>
      </c>
      <c r="D32" s="126"/>
    </row>
    <row r="33" spans="2:4" s="4" customFormat="1" ht="30" customHeight="1" x14ac:dyDescent="0.35">
      <c r="B33" s="124" t="s">
        <v>44</v>
      </c>
      <c r="C33" s="125">
        <v>620000</v>
      </c>
      <c r="D33" s="126"/>
    </row>
    <row r="34" spans="2:4" s="4" customFormat="1" ht="43.5" customHeight="1" x14ac:dyDescent="0.35">
      <c r="B34" s="127" t="s">
        <v>45</v>
      </c>
      <c r="C34" s="125">
        <v>16355000</v>
      </c>
      <c r="D34" s="126"/>
    </row>
    <row r="35" spans="2:4" s="4" customFormat="1" ht="46.5" customHeight="1" x14ac:dyDescent="0.35">
      <c r="B35" s="127" t="s">
        <v>46</v>
      </c>
      <c r="C35" s="125"/>
      <c r="D35" s="126"/>
    </row>
    <row r="36" spans="2:4" s="4" customFormat="1" ht="30" customHeight="1" x14ac:dyDescent="0.35">
      <c r="B36" s="124" t="s">
        <v>47</v>
      </c>
      <c r="C36" s="125">
        <v>43450000</v>
      </c>
      <c r="D36" s="126"/>
    </row>
    <row r="37" spans="2:4" s="4" customFormat="1" ht="30" customHeight="1" x14ac:dyDescent="0.35">
      <c r="B37" s="121" t="s">
        <v>48</v>
      </c>
      <c r="C37" s="123">
        <f>SUM(C38:C43)</f>
        <v>0</v>
      </c>
      <c r="D37" s="123"/>
    </row>
    <row r="38" spans="2:4" s="4" customFormat="1" ht="30" customHeight="1" x14ac:dyDescent="0.35">
      <c r="B38" s="124" t="s">
        <v>49</v>
      </c>
      <c r="C38" s="125"/>
      <c r="D38" s="126"/>
    </row>
    <row r="39" spans="2:4" s="4" customFormat="1" ht="47.25" customHeight="1" x14ac:dyDescent="0.35">
      <c r="B39" s="127" t="s">
        <v>50</v>
      </c>
      <c r="C39" s="125"/>
      <c r="D39" s="126"/>
    </row>
    <row r="40" spans="2:4" s="4" customFormat="1" ht="51" customHeight="1" x14ac:dyDescent="0.35">
      <c r="B40" s="127" t="s">
        <v>51</v>
      </c>
      <c r="C40" s="125"/>
      <c r="D40" s="126"/>
    </row>
    <row r="41" spans="2:4" s="4" customFormat="1" ht="50.25" customHeight="1" x14ac:dyDescent="0.35">
      <c r="B41" s="127" t="s">
        <v>52</v>
      </c>
      <c r="C41" s="125"/>
      <c r="D41" s="126"/>
    </row>
    <row r="42" spans="2:4" s="4" customFormat="1" ht="47.25" customHeight="1" x14ac:dyDescent="0.35">
      <c r="B42" s="127" t="s">
        <v>53</v>
      </c>
      <c r="C42" s="125"/>
      <c r="D42" s="126"/>
    </row>
    <row r="43" spans="2:4" s="4" customFormat="1" ht="30" customHeight="1" x14ac:dyDescent="0.35">
      <c r="B43" s="127" t="s">
        <v>54</v>
      </c>
      <c r="C43" s="125"/>
      <c r="D43" s="126"/>
    </row>
    <row r="44" spans="2:4" s="4" customFormat="1" ht="30" customHeight="1" x14ac:dyDescent="0.35">
      <c r="B44" s="124" t="s">
        <v>55</v>
      </c>
      <c r="C44" s="125"/>
      <c r="D44" s="126"/>
    </row>
    <row r="45" spans="2:4" s="4" customFormat="1" ht="48.75" customHeight="1" x14ac:dyDescent="0.35">
      <c r="B45" s="127" t="s">
        <v>56</v>
      </c>
      <c r="C45" s="123">
        <f>SUM(C46:C51)</f>
        <v>0</v>
      </c>
      <c r="D45" s="126"/>
    </row>
    <row r="46" spans="2:4" s="4" customFormat="1" ht="30" customHeight="1" x14ac:dyDescent="0.35">
      <c r="B46" s="121" t="s">
        <v>57</v>
      </c>
      <c r="C46" s="125"/>
      <c r="D46" s="128"/>
    </row>
    <row r="47" spans="2:4" s="4" customFormat="1" ht="47.25" customHeight="1" x14ac:dyDescent="0.35">
      <c r="B47" s="127" t="s">
        <v>59</v>
      </c>
      <c r="C47" s="125"/>
      <c r="D47" s="126"/>
    </row>
    <row r="48" spans="2:4" s="4" customFormat="1" ht="46.5" customHeight="1" x14ac:dyDescent="0.35">
      <c r="B48" s="127" t="s">
        <v>60</v>
      </c>
      <c r="C48" s="125"/>
      <c r="D48" s="126"/>
    </row>
    <row r="49" spans="2:4" s="4" customFormat="1" ht="51" customHeight="1" x14ac:dyDescent="0.35">
      <c r="B49" s="127" t="s">
        <v>61</v>
      </c>
      <c r="C49" s="125"/>
      <c r="D49" s="126"/>
    </row>
    <row r="50" spans="2:4" s="4" customFormat="1" ht="30" customHeight="1" x14ac:dyDescent="0.35">
      <c r="B50" s="124" t="s">
        <v>62</v>
      </c>
      <c r="C50" s="125"/>
      <c r="D50" s="126"/>
    </row>
    <row r="51" spans="2:4" s="4" customFormat="1" ht="48.75" customHeight="1" x14ac:dyDescent="0.35">
      <c r="B51" s="127" t="s">
        <v>63</v>
      </c>
      <c r="C51" s="125"/>
      <c r="D51" s="126"/>
    </row>
    <row r="52" spans="2:4" s="4" customFormat="1" ht="30" customHeight="1" x14ac:dyDescent="0.35">
      <c r="B52" s="121" t="s">
        <v>64</v>
      </c>
      <c r="C52" s="123">
        <f>SUM(C53:C61)</f>
        <v>136600000</v>
      </c>
      <c r="D52" s="123"/>
    </row>
    <row r="53" spans="2:4" s="4" customFormat="1" ht="30" customHeight="1" x14ac:dyDescent="0.35">
      <c r="B53" s="124" t="s">
        <v>65</v>
      </c>
      <c r="C53" s="125">
        <v>35200000</v>
      </c>
      <c r="D53" s="126"/>
    </row>
    <row r="54" spans="2:4" s="4" customFormat="1" ht="43.5" customHeight="1" x14ac:dyDescent="0.35">
      <c r="B54" s="127" t="s">
        <v>66</v>
      </c>
      <c r="C54" s="125">
        <v>1400000</v>
      </c>
      <c r="D54" s="126"/>
    </row>
    <row r="55" spans="2:4" s="4" customFormat="1" ht="30" customHeight="1" x14ac:dyDescent="0.35">
      <c r="B55" s="124" t="s">
        <v>67</v>
      </c>
      <c r="C55" s="125">
        <v>250000</v>
      </c>
      <c r="D55" s="126"/>
    </row>
    <row r="56" spans="2:4" s="4" customFormat="1" ht="48.75" customHeight="1" x14ac:dyDescent="0.35">
      <c r="B56" s="127" t="s">
        <v>68</v>
      </c>
      <c r="C56" s="125">
        <v>34750000</v>
      </c>
      <c r="D56" s="126"/>
    </row>
    <row r="57" spans="2:4" s="4" customFormat="1" ht="30" customHeight="1" x14ac:dyDescent="0.35">
      <c r="B57" s="124" t="s">
        <v>69</v>
      </c>
      <c r="C57" s="125">
        <v>4500000</v>
      </c>
      <c r="D57" s="126"/>
    </row>
    <row r="58" spans="2:4" s="4" customFormat="1" ht="30" customHeight="1" x14ac:dyDescent="0.35">
      <c r="B58" s="124" t="s">
        <v>70</v>
      </c>
      <c r="C58" s="125">
        <v>5000000</v>
      </c>
      <c r="D58" s="126"/>
    </row>
    <row r="59" spans="2:4" s="4" customFormat="1" ht="30" customHeight="1" x14ac:dyDescent="0.35">
      <c r="B59" s="124" t="s">
        <v>71</v>
      </c>
      <c r="C59" s="125"/>
      <c r="D59" s="126"/>
    </row>
    <row r="60" spans="2:4" s="4" customFormat="1" ht="30" customHeight="1" x14ac:dyDescent="0.35">
      <c r="B60" s="124" t="s">
        <v>72</v>
      </c>
      <c r="C60" s="125">
        <v>5000000</v>
      </c>
      <c r="D60" s="126"/>
    </row>
    <row r="61" spans="2:4" s="4" customFormat="1" ht="42.75" customHeight="1" x14ac:dyDescent="0.35">
      <c r="B61" s="127" t="s">
        <v>73</v>
      </c>
      <c r="C61" s="125">
        <v>50500000</v>
      </c>
      <c r="D61" s="126"/>
    </row>
    <row r="62" spans="2:4" s="4" customFormat="1" ht="30" customHeight="1" x14ac:dyDescent="0.35">
      <c r="B62" s="121" t="s">
        <v>74</v>
      </c>
      <c r="C62" s="123">
        <f>SUM(C63:C65)</f>
        <v>35000000</v>
      </c>
      <c r="D62" s="123"/>
    </row>
    <row r="63" spans="2:4" s="4" customFormat="1" ht="30" customHeight="1" x14ac:dyDescent="0.35">
      <c r="B63" s="124" t="s">
        <v>75</v>
      </c>
      <c r="C63" s="125">
        <v>35000000</v>
      </c>
      <c r="D63" s="126"/>
    </row>
    <row r="64" spans="2:4" s="4" customFormat="1" ht="30" customHeight="1" x14ac:dyDescent="0.35">
      <c r="B64" s="124" t="s">
        <v>76</v>
      </c>
      <c r="C64" s="125"/>
      <c r="D64" s="126"/>
    </row>
    <row r="65" spans="2:4" s="4" customFormat="1" ht="30" customHeight="1" x14ac:dyDescent="0.35">
      <c r="B65" s="124" t="s">
        <v>77</v>
      </c>
      <c r="C65" s="125"/>
      <c r="D65" s="126"/>
    </row>
    <row r="66" spans="2:4" s="4" customFormat="1" ht="48.75" customHeight="1" x14ac:dyDescent="0.35">
      <c r="B66" s="127" t="s">
        <v>78</v>
      </c>
      <c r="C66" s="125"/>
      <c r="D66" s="126"/>
    </row>
    <row r="67" spans="2:4" s="4" customFormat="1" ht="42.75" customHeight="1" x14ac:dyDescent="0.35">
      <c r="B67" s="129" t="s">
        <v>79</v>
      </c>
      <c r="C67" s="123"/>
      <c r="D67" s="128"/>
    </row>
    <row r="68" spans="2:4" s="4" customFormat="1" ht="30" customHeight="1" x14ac:dyDescent="0.35">
      <c r="B68" s="124" t="s">
        <v>80</v>
      </c>
      <c r="C68" s="125"/>
      <c r="D68" s="126"/>
    </row>
    <row r="69" spans="2:4" s="4" customFormat="1" ht="47.25" customHeight="1" x14ac:dyDescent="0.35">
      <c r="B69" s="127" t="s">
        <v>81</v>
      </c>
      <c r="C69" s="125"/>
      <c r="D69" s="126"/>
    </row>
    <row r="70" spans="2:4" s="4" customFormat="1" ht="30" customHeight="1" x14ac:dyDescent="0.35">
      <c r="B70" s="121" t="s">
        <v>82</v>
      </c>
      <c r="C70" s="123">
        <f>SUM(C71:C73)</f>
        <v>0</v>
      </c>
      <c r="D70" s="128"/>
    </row>
    <row r="71" spans="2:4" s="4" customFormat="1" ht="30" customHeight="1" x14ac:dyDescent="0.35">
      <c r="B71" s="124" t="s">
        <v>83</v>
      </c>
      <c r="C71" s="125"/>
      <c r="D71" s="126"/>
    </row>
    <row r="72" spans="2:4" s="4" customFormat="1" ht="30" customHeight="1" x14ac:dyDescent="0.35">
      <c r="B72" s="124" t="s">
        <v>84</v>
      </c>
      <c r="C72" s="125"/>
      <c r="D72" s="126"/>
    </row>
    <row r="73" spans="2:4" s="4" customFormat="1" ht="42.75" customHeight="1" x14ac:dyDescent="0.35">
      <c r="B73" s="127" t="s">
        <v>85</v>
      </c>
      <c r="C73" s="125"/>
      <c r="D73" s="126"/>
    </row>
    <row r="74" spans="2:4" s="4" customFormat="1" ht="30" customHeight="1" x14ac:dyDescent="0.35">
      <c r="B74" s="121" t="s">
        <v>86</v>
      </c>
      <c r="C74" s="130"/>
      <c r="D74" s="128"/>
    </row>
    <row r="75" spans="2:4" s="4" customFormat="1" ht="30" customHeight="1" x14ac:dyDescent="0.35">
      <c r="B75" s="121" t="s">
        <v>87</v>
      </c>
      <c r="C75" s="130"/>
      <c r="D75" s="128"/>
    </row>
    <row r="76" spans="2:4" s="4" customFormat="1" ht="30" customHeight="1" x14ac:dyDescent="0.35">
      <c r="B76" s="124" t="s">
        <v>88</v>
      </c>
      <c r="C76" s="131"/>
      <c r="D76" s="126"/>
    </row>
    <row r="77" spans="2:4" s="4" customFormat="1" ht="30" customHeight="1" x14ac:dyDescent="0.35">
      <c r="B77" s="124" t="s">
        <v>89</v>
      </c>
      <c r="C77" s="131"/>
      <c r="D77" s="126"/>
    </row>
    <row r="78" spans="2:4" s="4" customFormat="1" ht="30" customHeight="1" x14ac:dyDescent="0.35">
      <c r="B78" s="121" t="s">
        <v>90</v>
      </c>
      <c r="C78" s="130"/>
      <c r="D78" s="128"/>
    </row>
    <row r="79" spans="2:4" s="4" customFormat="1" ht="30" customHeight="1" x14ac:dyDescent="0.35">
      <c r="B79" s="124" t="s">
        <v>91</v>
      </c>
      <c r="C79" s="131"/>
      <c r="D79" s="126"/>
    </row>
    <row r="80" spans="2:4" s="4" customFormat="1" ht="30" customHeight="1" x14ac:dyDescent="0.35">
      <c r="B80" s="124" t="s">
        <v>92</v>
      </c>
      <c r="C80" s="131"/>
      <c r="D80" s="126"/>
    </row>
    <row r="81" spans="2:4" s="4" customFormat="1" ht="30" customHeight="1" x14ac:dyDescent="0.35">
      <c r="B81" s="121" t="s">
        <v>93</v>
      </c>
      <c r="C81" s="130"/>
      <c r="D81" s="128"/>
    </row>
    <row r="82" spans="2:4" s="4" customFormat="1" ht="30" customHeight="1" x14ac:dyDescent="0.35">
      <c r="B82" s="124" t="s">
        <v>94</v>
      </c>
      <c r="C82" s="131"/>
      <c r="D82" s="126"/>
    </row>
    <row r="83" spans="2:4" s="4" customFormat="1" ht="24.95" customHeight="1" x14ac:dyDescent="0.35">
      <c r="B83" s="132" t="s">
        <v>95</v>
      </c>
      <c r="C83" s="133">
        <f>+C11+C17+C27+C37+C45+C52+C62+C67+C70</f>
        <v>2447113502</v>
      </c>
      <c r="D83" s="133"/>
    </row>
    <row r="84" spans="2:4" ht="18.75" x14ac:dyDescent="0.25">
      <c r="B84" s="41" t="s">
        <v>252</v>
      </c>
    </row>
    <row r="85" spans="2:4" ht="18.75" x14ac:dyDescent="0.25">
      <c r="B85" s="42" t="s">
        <v>112</v>
      </c>
    </row>
    <row r="86" spans="2:4" ht="37.5" x14ac:dyDescent="0.25">
      <c r="B86" s="42" t="s">
        <v>113</v>
      </c>
    </row>
    <row r="87" spans="2:4" ht="18.75" x14ac:dyDescent="0.25">
      <c r="B87" s="42" t="s">
        <v>114</v>
      </c>
      <c r="C87" s="39"/>
    </row>
    <row r="88" spans="2:4" ht="18.75" x14ac:dyDescent="0.25">
      <c r="B88" s="42" t="s">
        <v>115</v>
      </c>
    </row>
    <row r="89" spans="2:4" ht="18.75" x14ac:dyDescent="0.25">
      <c r="B89" s="42" t="s">
        <v>116</v>
      </c>
    </row>
    <row r="90" spans="2:4" ht="18.75" x14ac:dyDescent="0.25">
      <c r="B90" s="42" t="s">
        <v>117</v>
      </c>
    </row>
    <row r="92" spans="2:4" ht="18.75" x14ac:dyDescent="0.3">
      <c r="B92" s="36" t="s">
        <v>107</v>
      </c>
      <c r="C92" s="89"/>
    </row>
    <row r="93" spans="2:4" ht="18.75" x14ac:dyDescent="0.3">
      <c r="B93" s="89" t="s">
        <v>257</v>
      </c>
      <c r="C93" s="89"/>
    </row>
    <row r="94" spans="2:4" ht="18.75" x14ac:dyDescent="0.3">
      <c r="B94" s="89" t="s">
        <v>261</v>
      </c>
      <c r="C94" s="89"/>
    </row>
    <row r="95" spans="2:4" ht="18.75" x14ac:dyDescent="0.3">
      <c r="B95" s="89" t="s">
        <v>262</v>
      </c>
      <c r="C95" s="89"/>
    </row>
    <row r="96" spans="2:4" ht="18.75" x14ac:dyDescent="0.3">
      <c r="B96" s="89" t="s">
        <v>258</v>
      </c>
      <c r="C96" s="89"/>
    </row>
    <row r="97" spans="2:4" ht="18.75" x14ac:dyDescent="0.3">
      <c r="B97" s="89" t="s">
        <v>263</v>
      </c>
      <c r="C97" s="89"/>
    </row>
    <row r="98" spans="2:4" ht="18.75" x14ac:dyDescent="0.3">
      <c r="B98" s="89" t="s">
        <v>259</v>
      </c>
      <c r="C98" s="89"/>
    </row>
    <row r="99" spans="2:4" ht="18.75" x14ac:dyDescent="0.3">
      <c r="B99" s="89" t="s">
        <v>260</v>
      </c>
      <c r="C99" s="89"/>
    </row>
    <row r="103" spans="2:4" ht="23.25" x14ac:dyDescent="0.35">
      <c r="B103" s="28"/>
      <c r="C103" s="20"/>
      <c r="D103" s="20"/>
    </row>
    <row r="104" spans="2:4" ht="23.25" x14ac:dyDescent="0.35">
      <c r="B104" s="134" t="s">
        <v>256</v>
      </c>
      <c r="C104" s="135" t="s">
        <v>144</v>
      </c>
      <c r="D104" s="135"/>
    </row>
    <row r="105" spans="2:4" ht="23.25" x14ac:dyDescent="0.35">
      <c r="B105" s="28" t="s">
        <v>254</v>
      </c>
      <c r="C105" s="20" t="s">
        <v>110</v>
      </c>
      <c r="D105" s="20"/>
    </row>
    <row r="106" spans="2:4" ht="23.25" x14ac:dyDescent="0.35">
      <c r="B106" s="28"/>
      <c r="C106" s="20"/>
      <c r="D106" s="20"/>
    </row>
    <row r="107" spans="2:4" ht="23.25" x14ac:dyDescent="0.35">
      <c r="B107" s="28"/>
      <c r="C107" s="20"/>
      <c r="D107" s="20"/>
    </row>
    <row r="108" spans="2:4" ht="23.25" x14ac:dyDescent="0.35">
      <c r="B108" s="28"/>
      <c r="C108" s="20"/>
      <c r="D108" s="20"/>
    </row>
    <row r="109" spans="2:4" ht="23.25" x14ac:dyDescent="0.35">
      <c r="B109" s="28"/>
      <c r="C109" s="20"/>
      <c r="D109" s="20"/>
    </row>
    <row r="110" spans="2:4" ht="23.25" x14ac:dyDescent="0.25">
      <c r="B110" s="148" t="s">
        <v>253</v>
      </c>
      <c r="C110" s="148"/>
      <c r="D110" s="148"/>
    </row>
    <row r="111" spans="2:4" ht="23.25" x14ac:dyDescent="0.25">
      <c r="B111" s="149" t="s">
        <v>255</v>
      </c>
      <c r="C111" s="149"/>
      <c r="D111" s="149"/>
    </row>
    <row r="112" spans="2:4" ht="23.25" x14ac:dyDescent="0.35">
      <c r="B112" s="28"/>
      <c r="C112" s="20"/>
      <c r="D112" s="20"/>
    </row>
    <row r="113" spans="1:4" ht="23.25" x14ac:dyDescent="0.35">
      <c r="B113" s="28"/>
      <c r="C113" s="20"/>
      <c r="D113" s="20"/>
    </row>
    <row r="114" spans="1:4" ht="23.25" x14ac:dyDescent="0.35">
      <c r="B114" s="28"/>
      <c r="C114" s="20"/>
      <c r="D114" s="20"/>
    </row>
    <row r="115" spans="1:4" ht="18.75" x14ac:dyDescent="0.3">
      <c r="B115" s="37"/>
    </row>
    <row r="116" spans="1:4" ht="12" customHeight="1" x14ac:dyDescent="0.3">
      <c r="B116" s="37"/>
    </row>
    <row r="117" spans="1:4" ht="33.75" hidden="1" customHeight="1" x14ac:dyDescent="0.35">
      <c r="A117" s="1" t="s">
        <v>96</v>
      </c>
      <c r="B117" s="27"/>
      <c r="C117" s="135"/>
      <c r="D117" s="135"/>
    </row>
    <row r="118" spans="1:4" ht="23.25" hidden="1" x14ac:dyDescent="0.35">
      <c r="B118" s="28"/>
      <c r="C118" s="20"/>
      <c r="D118" s="20"/>
    </row>
    <row r="119" spans="1:4" ht="23.25" hidden="1" x14ac:dyDescent="0.35">
      <c r="B119" s="20"/>
      <c r="C119" s="20"/>
      <c r="D119" s="20"/>
    </row>
    <row r="120" spans="1:4" ht="23.25" hidden="1" x14ac:dyDescent="0.35">
      <c r="B120" s="136"/>
      <c r="C120" s="136"/>
      <c r="D120" s="136"/>
    </row>
    <row r="121" spans="1:4" ht="23.25" x14ac:dyDescent="0.25">
      <c r="B121" s="21" t="s">
        <v>97</v>
      </c>
      <c r="C121" s="21"/>
      <c r="D121" s="21"/>
    </row>
    <row r="122" spans="1:4" ht="21" customHeight="1" x14ac:dyDescent="0.35">
      <c r="B122" s="20" t="s">
        <v>98</v>
      </c>
      <c r="C122" s="20"/>
    </row>
    <row r="123" spans="1:4" ht="21" x14ac:dyDescent="0.35">
      <c r="B123" s="137"/>
      <c r="C123" s="137"/>
      <c r="D123" s="137"/>
    </row>
  </sheetData>
  <mergeCells count="14">
    <mergeCell ref="C117:D117"/>
    <mergeCell ref="B120:D120"/>
    <mergeCell ref="B123:D123"/>
    <mergeCell ref="B2:D2"/>
    <mergeCell ref="B3:D3"/>
    <mergeCell ref="B4:D4"/>
    <mergeCell ref="B5:D5"/>
    <mergeCell ref="B6:D6"/>
    <mergeCell ref="B8:B9"/>
    <mergeCell ref="C8:C9"/>
    <mergeCell ref="D8:D9"/>
    <mergeCell ref="C104:D104"/>
    <mergeCell ref="B110:D110"/>
    <mergeCell ref="B111:D111"/>
  </mergeCells>
  <pageMargins left="0.81" right="0.56999999999999995" top="0.76" bottom="0.94" header="0.3" footer="0.3"/>
  <pageSetup scale="53" orientation="portrait" r:id="rId1"/>
  <rowBreaks count="4" manualBreakCount="4">
    <brk id="41" max="3" man="1"/>
    <brk id="77" max="3" man="1"/>
    <brk id="113" max="3" man="1"/>
    <brk id="119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</row>
    <row r="2" spans="2:29" ht="21" customHeight="1" x14ac:dyDescent="0.25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2:29" ht="18.75" customHeight="1" x14ac:dyDescent="0.25">
      <c r="B3" s="152">
        <v>2025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</row>
    <row r="4" spans="2:29" ht="15.75" customHeight="1" x14ac:dyDescent="0.25">
      <c r="B4" s="163" t="s">
        <v>122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</row>
    <row r="5" spans="2:29" ht="15.75" customHeight="1" x14ac:dyDescent="0.25">
      <c r="B5" s="155" t="s">
        <v>3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</row>
    <row r="6" spans="2:29" x14ac:dyDescent="0.25">
      <c r="Y6" s="39"/>
      <c r="Z6" s="39"/>
      <c r="AA6" s="39"/>
      <c r="AB6" s="39"/>
    </row>
    <row r="7" spans="2:29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168" t="s">
        <v>7</v>
      </c>
      <c r="S7" s="169"/>
      <c r="T7" s="169"/>
      <c r="U7" s="170"/>
      <c r="V7" s="91"/>
      <c r="W7" s="91"/>
      <c r="X7" s="91"/>
      <c r="Y7" s="91"/>
      <c r="Z7" s="91"/>
      <c r="AA7" s="91"/>
      <c r="AB7" s="91"/>
      <c r="AC7" s="90"/>
    </row>
    <row r="8" spans="2:29" ht="30" customHeight="1" x14ac:dyDescent="0.35">
      <c r="B8" s="165"/>
      <c r="C8" s="166"/>
      <c r="D8" s="16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143</v>
      </c>
      <c r="Z8" s="85" t="s">
        <v>16</v>
      </c>
      <c r="AA8" s="85" t="s">
        <v>17</v>
      </c>
      <c r="AB8" s="85" t="s">
        <v>148</v>
      </c>
      <c r="AC8" s="85" t="s">
        <v>20</v>
      </c>
    </row>
    <row r="9" spans="2:29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+AB10+AB16+AB26+AB36+AB44+AB52+AB62+AB67+AB70</f>
        <v>166995587.19000003</v>
      </c>
      <c r="AC9" s="70">
        <f>+U9+R9+S9+T9+W9+V9+Y9+X9+AB9+Z9+AA9</f>
        <v>1602717263.8599999</v>
      </c>
    </row>
    <row r="10" spans="2:29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+AB11+AB12+AB15+AB13+AB14</f>
        <v>97903925.469999999</v>
      </c>
      <c r="AC10" s="71">
        <f>SUM(AC11:AC15)</f>
        <v>718654506.00999987</v>
      </c>
    </row>
    <row r="11" spans="2:29" s="4" customFormat="1" ht="35.1" customHeight="1" x14ac:dyDescent="0.35">
      <c r="B11" s="72" t="s">
        <v>23</v>
      </c>
      <c r="C11" s="73">
        <v>576509282</v>
      </c>
      <c r="D11" s="74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73">
        <v>87400287.640000001</v>
      </c>
      <c r="AC11" s="86">
        <f>+U11+R11+S11+T11+W11+V11+Y11+X11+AB11+Z11+AA11</f>
        <v>519284146.11999995</v>
      </c>
    </row>
    <row r="12" spans="2:29" s="4" customFormat="1" ht="35.1" customHeight="1" x14ac:dyDescent="0.35">
      <c r="B12" s="72" t="s">
        <v>24</v>
      </c>
      <c r="C12" s="73">
        <v>104006853</v>
      </c>
      <c r="D12" s="74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73">
        <v>3958596.37</v>
      </c>
      <c r="AC12" s="86">
        <f t="shared" ref="AC12:AC75" si="2">+U12+R12+S12+T12+W12+V12+Y12+X12+AB12+Z12+AA12</f>
        <v>119803825.95999999</v>
      </c>
    </row>
    <row r="13" spans="2:29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73">
        <v>0</v>
      </c>
      <c r="AC13" s="86">
        <f t="shared" si="2"/>
        <v>174070.51</v>
      </c>
    </row>
    <row r="14" spans="2:29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73">
        <v>41841.03</v>
      </c>
      <c r="AC14" s="86">
        <f t="shared" si="2"/>
        <v>9999999.0299999993</v>
      </c>
    </row>
    <row r="15" spans="2:29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73">
        <v>6503200.4299999997</v>
      </c>
      <c r="AC15" s="86">
        <f t="shared" si="2"/>
        <v>69392464.390000001</v>
      </c>
    </row>
    <row r="16" spans="2:29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B16" si="5">SUM(Z17:Z25)</f>
        <v>68289085.640000001</v>
      </c>
      <c r="AA16" s="71">
        <f t="shared" si="5"/>
        <v>4799093.3899999997</v>
      </c>
      <c r="AB16" s="71">
        <f t="shared" si="5"/>
        <v>56919939.399999999</v>
      </c>
      <c r="AC16" s="87">
        <f>+AC17+AC18+AC19+AC20+AC21+AC22+AC23+AC24+AC25</f>
        <v>762144843.3299998</v>
      </c>
    </row>
    <row r="17" spans="2:29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73">
        <v>8504517.2799999993</v>
      </c>
      <c r="AC17" s="86">
        <f t="shared" si="2"/>
        <v>58264427.440000005</v>
      </c>
    </row>
    <row r="18" spans="2:29" s="4" customFormat="1" ht="35.1" customHeight="1" x14ac:dyDescent="0.35">
      <c r="B18" s="72" t="s">
        <v>30</v>
      </c>
      <c r="C18" s="73">
        <v>893080000</v>
      </c>
      <c r="D18" s="74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73">
        <v>7206187.0899999999</v>
      </c>
      <c r="AC18" s="86">
        <f t="shared" si="2"/>
        <v>483722429.69999993</v>
      </c>
    </row>
    <row r="19" spans="2:29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73">
        <v>959716.84</v>
      </c>
      <c r="AC19" s="86">
        <f t="shared" si="2"/>
        <v>12603641.299999999</v>
      </c>
    </row>
    <row r="20" spans="2:29" s="4" customFormat="1" ht="35.1" customHeight="1" x14ac:dyDescent="0.35">
      <c r="B20" s="72" t="s">
        <v>32</v>
      </c>
      <c r="C20" s="73">
        <v>1200000</v>
      </c>
      <c r="D20" s="74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73">
        <v>478896.84</v>
      </c>
      <c r="AC20" s="86">
        <f t="shared" si="2"/>
        <v>2392341.1799999997</v>
      </c>
    </row>
    <row r="21" spans="2:29" s="4" customFormat="1" ht="35.1" customHeight="1" x14ac:dyDescent="0.35">
      <c r="B21" s="72" t="s">
        <v>33</v>
      </c>
      <c r="C21" s="73">
        <v>160450000</v>
      </c>
      <c r="D21" s="74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73">
        <v>9468234.3900000006</v>
      </c>
      <c r="AC21" s="86">
        <f t="shared" si="2"/>
        <v>62554112.540000007</v>
      </c>
    </row>
    <row r="22" spans="2:29" s="4" customFormat="1" ht="35.1" customHeight="1" x14ac:dyDescent="0.35">
      <c r="B22" s="72" t="s">
        <v>34</v>
      </c>
      <c r="C22" s="73">
        <v>34000000</v>
      </c>
      <c r="D22" s="74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73">
        <v>1984991.97</v>
      </c>
      <c r="AC22" s="86">
        <f t="shared" si="2"/>
        <v>29131667.120000001</v>
      </c>
    </row>
    <row r="23" spans="2:29" s="4" customFormat="1" ht="35.1" customHeight="1" x14ac:dyDescent="0.35">
      <c r="B23" s="75" t="s">
        <v>35</v>
      </c>
      <c r="C23" s="73">
        <v>23050000</v>
      </c>
      <c r="D23" s="74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73">
        <v>3022060.52</v>
      </c>
      <c r="AC23" s="86">
        <f t="shared" si="2"/>
        <v>17945115.939999998</v>
      </c>
    </row>
    <row r="24" spans="2:29" s="4" customFormat="1" ht="35.1" customHeight="1" x14ac:dyDescent="0.35">
      <c r="B24" s="75" t="s">
        <v>36</v>
      </c>
      <c r="C24" s="73">
        <v>55017695</v>
      </c>
      <c r="D24" s="74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v>19386416.23</v>
      </c>
      <c r="AC24" s="86">
        <f t="shared" si="2"/>
        <v>36380635.630000003</v>
      </c>
    </row>
    <row r="25" spans="2:29" s="4" customFormat="1" ht="35.1" customHeight="1" x14ac:dyDescent="0.35">
      <c r="B25" s="72" t="s">
        <v>37</v>
      </c>
      <c r="C25" s="73">
        <v>80200000</v>
      </c>
      <c r="D25" s="74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73">
        <v>5908918.2400000002</v>
      </c>
      <c r="AC25" s="86">
        <f t="shared" si="2"/>
        <v>59150472.480000004</v>
      </c>
    </row>
    <row r="26" spans="2:29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71">
        <f>SUM(AB27:AB35)</f>
        <v>2550543.2400000002</v>
      </c>
      <c r="AC26" s="87">
        <f>+AC27+AC28+AC29+AC30+AC31+AC32+AC33+AC34+AC35</f>
        <v>47591302.349999994</v>
      </c>
    </row>
    <row r="27" spans="2:29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73">
        <v>239102.55</v>
      </c>
      <c r="AC27" s="86">
        <f t="shared" si="2"/>
        <v>2312419.0100000002</v>
      </c>
    </row>
    <row r="28" spans="2:29" s="4" customFormat="1" ht="35.1" customHeight="1" x14ac:dyDescent="0.35">
      <c r="B28" s="72" t="s">
        <v>40</v>
      </c>
      <c r="C28" s="73">
        <v>11020000</v>
      </c>
      <c r="D28" s="74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73">
        <v>0</v>
      </c>
      <c r="AC28" s="86">
        <f t="shared" si="2"/>
        <v>599638.24</v>
      </c>
    </row>
    <row r="29" spans="2:29" s="4" customFormat="1" ht="35.1" customHeight="1" x14ac:dyDescent="0.35">
      <c r="B29" s="72" t="s">
        <v>41</v>
      </c>
      <c r="C29" s="73">
        <v>6330000</v>
      </c>
      <c r="D29" s="74">
        <v>1720000</v>
      </c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73">
        <v>1105893.99</v>
      </c>
      <c r="AC29" s="86">
        <f t="shared" si="2"/>
        <v>2819953.29</v>
      </c>
    </row>
    <row r="30" spans="2:29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73">
        <v>9187</v>
      </c>
      <c r="AC30" s="86">
        <f t="shared" si="2"/>
        <v>959771</v>
      </c>
    </row>
    <row r="31" spans="2:29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73">
        <v>100099.87</v>
      </c>
      <c r="AC31" s="86">
        <f t="shared" si="2"/>
        <v>594397.85</v>
      </c>
    </row>
    <row r="32" spans="2:29" s="4" customFormat="1" ht="35.1" customHeight="1" x14ac:dyDescent="0.35">
      <c r="B32" s="72" t="s">
        <v>44</v>
      </c>
      <c r="C32" s="73">
        <v>540000</v>
      </c>
      <c r="D32" s="74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73">
        <v>5528.29</v>
      </c>
      <c r="AC32" s="86">
        <f t="shared" si="2"/>
        <v>38751.339999999997</v>
      </c>
    </row>
    <row r="33" spans="2:29" s="4" customFormat="1" ht="35.1" customHeight="1" x14ac:dyDescent="0.35">
      <c r="B33" s="75" t="s">
        <v>45</v>
      </c>
      <c r="C33" s="73">
        <v>14655000</v>
      </c>
      <c r="D33" s="74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73">
        <v>260914.32</v>
      </c>
      <c r="AC33" s="86">
        <f t="shared" si="2"/>
        <v>11884431.76</v>
      </c>
    </row>
    <row r="34" spans="2:29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73"/>
      <c r="AC34" s="86">
        <f t="shared" si="2"/>
        <v>0</v>
      </c>
    </row>
    <row r="35" spans="2:29" s="4" customFormat="1" ht="35.1" customHeight="1" x14ac:dyDescent="0.35">
      <c r="B35" s="72" t="s">
        <v>47</v>
      </c>
      <c r="C35" s="73">
        <v>47975036</v>
      </c>
      <c r="D35" s="74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73">
        <v>829817.22</v>
      </c>
      <c r="AC35" s="86">
        <f t="shared" si="2"/>
        <v>28381939.859999999</v>
      </c>
    </row>
    <row r="36" spans="2:29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0</v>
      </c>
      <c r="AB36" s="71">
        <f>+SUM(AB37:AB44)</f>
        <v>0</v>
      </c>
      <c r="AC36" s="71">
        <f>+AC37+AC38+AC39+AC40+AC41+AC42+AC43+AC44</f>
        <v>1328872.3999999999</v>
      </c>
    </row>
    <row r="37" spans="2:29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/>
      <c r="AB37" s="73">
        <v>0</v>
      </c>
      <c r="AC37" s="86">
        <f t="shared" si="2"/>
        <v>0</v>
      </c>
    </row>
    <row r="38" spans="2:29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73">
        <v>0</v>
      </c>
      <c r="AC38" s="86">
        <f t="shared" si="2"/>
        <v>0</v>
      </c>
    </row>
    <row r="39" spans="2:29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>
        <v>0</v>
      </c>
      <c r="AC39" s="86">
        <f t="shared" si="2"/>
        <v>0</v>
      </c>
    </row>
    <row r="40" spans="2:29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86">
        <f t="shared" si="2"/>
        <v>0</v>
      </c>
    </row>
    <row r="41" spans="2:29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86">
        <f t="shared" si="2"/>
        <v>0</v>
      </c>
    </row>
    <row r="42" spans="2:29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86">
        <f t="shared" si="2"/>
        <v>0</v>
      </c>
    </row>
    <row r="43" spans="2:29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73">
        <v>0</v>
      </c>
      <c r="AC43" s="86">
        <f t="shared" si="2"/>
        <v>1328872.3999999999</v>
      </c>
    </row>
    <row r="44" spans="2:29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86">
        <f t="shared" si="2"/>
        <v>0</v>
      </c>
    </row>
    <row r="45" spans="2:29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73"/>
      <c r="AC45" s="86">
        <f t="shared" si="2"/>
        <v>0</v>
      </c>
    </row>
    <row r="46" spans="2:29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73"/>
      <c r="AC46" s="86">
        <f t="shared" si="2"/>
        <v>0</v>
      </c>
    </row>
    <row r="47" spans="2:29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73"/>
      <c r="AC47" s="86">
        <f t="shared" si="2"/>
        <v>0</v>
      </c>
    </row>
    <row r="48" spans="2:29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73"/>
      <c r="AC48" s="86">
        <f t="shared" si="2"/>
        <v>0</v>
      </c>
    </row>
    <row r="49" spans="2:29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73"/>
      <c r="AC49" s="86">
        <f t="shared" si="2"/>
        <v>0</v>
      </c>
    </row>
    <row r="50" spans="2:29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73"/>
      <c r="AC50" s="86">
        <f t="shared" si="2"/>
        <v>0</v>
      </c>
    </row>
    <row r="51" spans="2:29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73"/>
      <c r="AC51" s="86">
        <f t="shared" si="2"/>
        <v>0</v>
      </c>
    </row>
    <row r="52" spans="2:29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B52" si="11">SUM(Z53:Z61)</f>
        <v>34004809.600000001</v>
      </c>
      <c r="AA52" s="71">
        <f t="shared" si="11"/>
        <v>378977.95</v>
      </c>
      <c r="AB52" s="71">
        <f t="shared" si="11"/>
        <v>9621179.0800000001</v>
      </c>
      <c r="AC52" s="71">
        <f>SUM(AC53:AC61)</f>
        <v>69967739.769999996</v>
      </c>
    </row>
    <row r="53" spans="2:29" s="4" customFormat="1" ht="35.1" customHeight="1" x14ac:dyDescent="0.35">
      <c r="B53" s="72" t="s">
        <v>65</v>
      </c>
      <c r="C53" s="73">
        <v>85300000</v>
      </c>
      <c r="D53" s="74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335317.95</v>
      </c>
      <c r="AB53" s="73">
        <v>247800</v>
      </c>
      <c r="AC53" s="86">
        <f t="shared" si="2"/>
        <v>1399396.6400000001</v>
      </c>
    </row>
    <row r="54" spans="2:29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73">
        <v>112395</v>
      </c>
      <c r="AC54" s="86">
        <f t="shared" si="2"/>
        <v>2367231.19</v>
      </c>
    </row>
    <row r="55" spans="2:29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>
        <v>43660</v>
      </c>
      <c r="AB55" s="73"/>
      <c r="AC55" s="86">
        <f t="shared" si="2"/>
        <v>43660</v>
      </c>
    </row>
    <row r="56" spans="2:29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73">
        <v>9260984.0800000001</v>
      </c>
      <c r="AC56" s="86">
        <f t="shared" si="2"/>
        <v>39720984.090000004</v>
      </c>
    </row>
    <row r="57" spans="2:29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73"/>
      <c r="AC57" s="86">
        <f t="shared" si="2"/>
        <v>18810443.829999998</v>
      </c>
    </row>
    <row r="58" spans="2:29" s="4" customFormat="1" ht="35.1" customHeight="1" x14ac:dyDescent="0.35">
      <c r="B58" s="72" t="s">
        <v>70</v>
      </c>
      <c r="C58" s="73">
        <v>5000000</v>
      </c>
      <c r="D58" s="74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73"/>
      <c r="AC58" s="86">
        <f t="shared" si="2"/>
        <v>1510400</v>
      </c>
    </row>
    <row r="59" spans="2:29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73"/>
      <c r="AC59" s="86">
        <f t="shared" si="2"/>
        <v>0</v>
      </c>
    </row>
    <row r="60" spans="2:29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73"/>
      <c r="AC60" s="86">
        <f t="shared" si="2"/>
        <v>6115624.0199999996</v>
      </c>
    </row>
    <row r="61" spans="2:29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86">
        <f t="shared" si="2"/>
        <v>0</v>
      </c>
    </row>
    <row r="62" spans="2:29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B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 t="shared" si="12"/>
        <v>0</v>
      </c>
      <c r="AC62" s="71">
        <f>SUM(AC63:AC71)</f>
        <v>3030000</v>
      </c>
    </row>
    <row r="63" spans="2:29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73">
        <v>0</v>
      </c>
      <c r="AC63" s="86">
        <f t="shared" si="2"/>
        <v>3030000</v>
      </c>
    </row>
    <row r="64" spans="2:29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86">
        <f t="shared" si="2"/>
        <v>0</v>
      </c>
    </row>
    <row r="65" spans="2:29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86">
        <f t="shared" si="2"/>
        <v>0</v>
      </c>
    </row>
    <row r="66" spans="2:29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86">
        <f t="shared" si="2"/>
        <v>0</v>
      </c>
    </row>
    <row r="67" spans="2:29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86">
        <f t="shared" si="2"/>
        <v>0</v>
      </c>
    </row>
    <row r="68" spans="2:29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86">
        <f t="shared" si="2"/>
        <v>0</v>
      </c>
    </row>
    <row r="69" spans="2:29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86">
        <f t="shared" si="2"/>
        <v>0</v>
      </c>
    </row>
    <row r="70" spans="2:29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71"/>
      <c r="AC70" s="86">
        <f t="shared" si="2"/>
        <v>0</v>
      </c>
    </row>
    <row r="71" spans="2:29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86">
        <f t="shared" si="2"/>
        <v>0</v>
      </c>
    </row>
    <row r="72" spans="2:29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86">
        <f t="shared" si="2"/>
        <v>0</v>
      </c>
    </row>
    <row r="73" spans="2:29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86">
        <f t="shared" si="2"/>
        <v>0</v>
      </c>
    </row>
    <row r="74" spans="2:29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86">
        <f t="shared" si="2"/>
        <v>0</v>
      </c>
    </row>
    <row r="75" spans="2:29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86">
        <f t="shared" si="2"/>
        <v>0</v>
      </c>
    </row>
    <row r="76" spans="2:29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6">
        <f t="shared" ref="AC76:AC82" si="13">+U76+R76+S76+T76+W76+V76+Y76+X76+AB76+Z76+AA76</f>
        <v>0</v>
      </c>
    </row>
    <row r="77" spans="2:29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6">
        <f t="shared" si="13"/>
        <v>0</v>
      </c>
    </row>
    <row r="78" spans="2:29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86">
        <f t="shared" si="13"/>
        <v>0</v>
      </c>
    </row>
    <row r="79" spans="2:29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6">
        <f t="shared" si="13"/>
        <v>0</v>
      </c>
    </row>
    <row r="80" spans="2:29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6">
        <f t="shared" si="13"/>
        <v>0</v>
      </c>
    </row>
    <row r="81" spans="2:29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86">
        <f t="shared" si="13"/>
        <v>0</v>
      </c>
    </row>
    <row r="82" spans="2:29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6">
        <f t="shared" si="13"/>
        <v>0</v>
      </c>
    </row>
    <row r="83" spans="2:29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B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 t="shared" si="14"/>
        <v>166995587.19000003</v>
      </c>
      <c r="AC83" s="82">
        <f>+AC62+AC52+AC26+AC16+AC10+AC36</f>
        <v>1602717263.8599997</v>
      </c>
    </row>
    <row r="84" spans="2:29" ht="18.75" x14ac:dyDescent="0.3">
      <c r="B84" s="41" t="s">
        <v>111</v>
      </c>
      <c r="C84" s="88"/>
      <c r="J84" s="48"/>
      <c r="AC84" s="39"/>
    </row>
    <row r="85" spans="2:29" ht="18.75" x14ac:dyDescent="0.25">
      <c r="B85" s="42" t="s">
        <v>112</v>
      </c>
      <c r="C85" s="39"/>
      <c r="J85" s="39"/>
      <c r="M85" s="50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113</v>
      </c>
      <c r="AC86" s="39"/>
    </row>
    <row r="87" spans="2:29" ht="18.75" x14ac:dyDescent="0.25">
      <c r="B87" s="42" t="s">
        <v>114</v>
      </c>
    </row>
    <row r="88" spans="2:29" ht="18.75" x14ac:dyDescent="0.25">
      <c r="B88" s="42" t="s">
        <v>115</v>
      </c>
    </row>
    <row r="89" spans="2:29" ht="18.75" x14ac:dyDescent="0.25">
      <c r="B89" s="42" t="s">
        <v>116</v>
      </c>
    </row>
    <row r="90" spans="2:29" ht="18.75" x14ac:dyDescent="0.25">
      <c r="B90" s="42" t="s">
        <v>117</v>
      </c>
    </row>
    <row r="91" spans="2:29" x14ac:dyDescent="0.25">
      <c r="B91" s="83"/>
    </row>
    <row r="92" spans="2:29" x14ac:dyDescent="0.25">
      <c r="B92" s="83"/>
    </row>
    <row r="93" spans="2:29" x14ac:dyDescent="0.25">
      <c r="B93" s="83"/>
    </row>
    <row r="94" spans="2:29" ht="24.95" customHeight="1" x14ac:dyDescent="0.35">
      <c r="B94" s="43" t="s">
        <v>119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35" t="s">
        <v>144</v>
      </c>
      <c r="Z94" s="135"/>
      <c r="AA94" s="92"/>
      <c r="AB94" s="27"/>
      <c r="AC94" s="27"/>
    </row>
    <row r="95" spans="2:29" ht="23.25" customHeight="1" x14ac:dyDescent="0.3">
      <c r="B95" s="84" t="s">
        <v>140</v>
      </c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67" t="s">
        <v>121</v>
      </c>
      <c r="Z95" s="167"/>
      <c r="AA95" s="84"/>
      <c r="AB95" s="89"/>
      <c r="AC95" s="89"/>
    </row>
    <row r="97" spans="1:29" ht="33.75" customHeight="1" x14ac:dyDescent="0.35">
      <c r="A97" s="1" t="s">
        <v>96</v>
      </c>
    </row>
    <row r="98" spans="1:29" ht="23.25" customHeight="1" x14ac:dyDescent="0.35">
      <c r="B98" s="136" t="s">
        <v>142</v>
      </c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</row>
    <row r="99" spans="1:29" ht="18.75" x14ac:dyDescent="0.3">
      <c r="B99" s="167" t="s">
        <v>141</v>
      </c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</row>
    <row r="100" spans="1:29" ht="23.25" x14ac:dyDescent="0.35">
      <c r="B100" s="136"/>
      <c r="C100" s="136"/>
      <c r="D100" s="136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37"/>
      <c r="C103" s="137"/>
      <c r="D103" s="137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</row>
    <row r="2" spans="2:28" ht="21" customHeight="1" x14ac:dyDescent="0.25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</row>
    <row r="3" spans="2:28" ht="18.75" customHeight="1" x14ac:dyDescent="0.25">
      <c r="B3" s="152">
        <v>2025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2:28" ht="15.75" customHeight="1" x14ac:dyDescent="0.25">
      <c r="B4" s="163" t="s">
        <v>122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</row>
    <row r="5" spans="2:28" ht="15.75" customHeight="1" x14ac:dyDescent="0.25">
      <c r="B5" s="155" t="s">
        <v>3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</row>
    <row r="6" spans="2:28" x14ac:dyDescent="0.25">
      <c r="Y6" s="39"/>
      <c r="Z6" s="39"/>
      <c r="AA6" s="39"/>
    </row>
    <row r="7" spans="2:2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168" t="s">
        <v>7</v>
      </c>
      <c r="S7" s="169"/>
      <c r="T7" s="169"/>
      <c r="U7" s="170"/>
      <c r="V7" s="91"/>
      <c r="W7" s="91"/>
      <c r="X7" s="91"/>
      <c r="Y7" s="91"/>
      <c r="Z7" s="91"/>
      <c r="AA7" s="91"/>
      <c r="AB7" s="90"/>
    </row>
    <row r="8" spans="2:28" ht="30" customHeight="1" x14ac:dyDescent="0.35">
      <c r="B8" s="165"/>
      <c r="C8" s="166"/>
      <c r="D8" s="16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143</v>
      </c>
      <c r="Z8" s="85" t="s">
        <v>16</v>
      </c>
      <c r="AA8" s="85" t="s">
        <v>17</v>
      </c>
      <c r="AB8" s="85" t="s">
        <v>20</v>
      </c>
    </row>
    <row r="9" spans="2:28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+U9+R9+S9+T9+W9+V9+Y9+X9+AA9+Z9</f>
        <v>1435721676.6699998</v>
      </c>
    </row>
    <row r="10" spans="2:28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SUM(AB11:AB15)</f>
        <v>620750580.53999996</v>
      </c>
    </row>
    <row r="11" spans="2:28" s="4" customFormat="1" ht="35.1" customHeight="1" x14ac:dyDescent="0.35">
      <c r="B11" s="72" t="s">
        <v>23</v>
      </c>
      <c r="C11" s="73">
        <v>576509282</v>
      </c>
      <c r="D11" s="74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86">
        <f>+U11+R11+S11+T11+W11+V11+Y11+X11+AA11+Z11</f>
        <v>431883858.47999996</v>
      </c>
    </row>
    <row r="12" spans="2:28" s="4" customFormat="1" ht="35.1" customHeight="1" x14ac:dyDescent="0.35">
      <c r="B12" s="72" t="s">
        <v>24</v>
      </c>
      <c r="C12" s="73">
        <v>104006853</v>
      </c>
      <c r="D12" s="74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86">
        <f t="shared" ref="AB12:AB75" si="2">+U12+R12+S12+T12+W12+V12+Y12+X12+AA12+Z12</f>
        <v>115845229.59</v>
      </c>
    </row>
    <row r="13" spans="2:28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86">
        <f t="shared" si="2"/>
        <v>174070.51</v>
      </c>
    </row>
    <row r="14" spans="2:28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86">
        <f t="shared" si="2"/>
        <v>9958158</v>
      </c>
    </row>
    <row r="15" spans="2:28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86">
        <f t="shared" si="2"/>
        <v>62889263.959999993</v>
      </c>
    </row>
    <row r="16" spans="2:28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A16" si="5">SUM(Z17:Z25)</f>
        <v>68289085.640000001</v>
      </c>
      <c r="AA16" s="71">
        <f t="shared" si="5"/>
        <v>4799093.3899999997</v>
      </c>
      <c r="AB16" s="87">
        <f>+AB17+AB18+AB19+AB20+AB21+AB22+AB23+AB24+AB25</f>
        <v>705224903.92999995</v>
      </c>
    </row>
    <row r="17" spans="2:28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86">
        <f t="shared" si="2"/>
        <v>49759910.160000004</v>
      </c>
    </row>
    <row r="18" spans="2:28" s="4" customFormat="1" ht="35.1" customHeight="1" x14ac:dyDescent="0.35">
      <c r="B18" s="72" t="s">
        <v>30</v>
      </c>
      <c r="C18" s="73">
        <v>893080000</v>
      </c>
      <c r="D18" s="74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86">
        <f t="shared" si="2"/>
        <v>476516242.60999995</v>
      </c>
    </row>
    <row r="19" spans="2:28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86">
        <f t="shared" si="2"/>
        <v>11643924.459999999</v>
      </c>
    </row>
    <row r="20" spans="2:28" s="4" customFormat="1" ht="35.1" customHeight="1" x14ac:dyDescent="0.35">
      <c r="B20" s="72" t="s">
        <v>32</v>
      </c>
      <c r="C20" s="73">
        <v>1200000</v>
      </c>
      <c r="D20" s="74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86">
        <f t="shared" si="2"/>
        <v>1913444.3399999999</v>
      </c>
    </row>
    <row r="21" spans="2:28" s="4" customFormat="1" ht="35.1" customHeight="1" x14ac:dyDescent="0.35">
      <c r="B21" s="72" t="s">
        <v>33</v>
      </c>
      <c r="C21" s="73">
        <v>160450000</v>
      </c>
      <c r="D21" s="74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86">
        <f t="shared" si="2"/>
        <v>53085878.149999999</v>
      </c>
    </row>
    <row r="22" spans="2:28" s="4" customFormat="1" ht="35.1" customHeight="1" x14ac:dyDescent="0.35">
      <c r="B22" s="72" t="s">
        <v>34</v>
      </c>
      <c r="C22" s="73">
        <v>34000000</v>
      </c>
      <c r="D22" s="74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86">
        <f t="shared" si="2"/>
        <v>27146675.149999999</v>
      </c>
    </row>
    <row r="23" spans="2:28" s="4" customFormat="1" ht="35.1" customHeight="1" x14ac:dyDescent="0.35">
      <c r="B23" s="75" t="s">
        <v>35</v>
      </c>
      <c r="C23" s="73">
        <v>23050000</v>
      </c>
      <c r="D23" s="74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86">
        <f t="shared" si="2"/>
        <v>14923055.42</v>
      </c>
    </row>
    <row r="24" spans="2:28" s="4" customFormat="1" ht="35.1" customHeight="1" x14ac:dyDescent="0.35">
      <c r="B24" s="75" t="s">
        <v>36</v>
      </c>
      <c r="C24" s="73">
        <v>55017695</v>
      </c>
      <c r="D24" s="74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f t="shared" si="2"/>
        <v>16994219.399999999</v>
      </c>
    </row>
    <row r="25" spans="2:28" s="4" customFormat="1" ht="35.1" customHeight="1" x14ac:dyDescent="0.35">
      <c r="B25" s="72" t="s">
        <v>37</v>
      </c>
      <c r="C25" s="73">
        <v>80200000</v>
      </c>
      <c r="D25" s="74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86">
        <f t="shared" si="2"/>
        <v>53241554.239999995</v>
      </c>
    </row>
    <row r="26" spans="2:28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87">
        <f>+AB27+AB28+AB29+AB30+AB31+AB32+AB33+AB34+AB35</f>
        <v>45040759.109999999</v>
      </c>
    </row>
    <row r="27" spans="2:28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86">
        <f t="shared" si="2"/>
        <v>2073316.46</v>
      </c>
    </row>
    <row r="28" spans="2:28" s="4" customFormat="1" ht="35.1" customHeight="1" x14ac:dyDescent="0.35">
      <c r="B28" s="72" t="s">
        <v>40</v>
      </c>
      <c r="C28" s="73">
        <v>11020000</v>
      </c>
      <c r="D28" s="7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86">
        <f t="shared" si="2"/>
        <v>599638.24</v>
      </c>
    </row>
    <row r="29" spans="2:28" s="4" customFormat="1" ht="35.1" customHeight="1" x14ac:dyDescent="0.35">
      <c r="B29" s="72" t="s">
        <v>41</v>
      </c>
      <c r="C29" s="73">
        <v>6330000</v>
      </c>
      <c r="D29" s="74"/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86">
        <f t="shared" si="2"/>
        <v>1714059.3</v>
      </c>
    </row>
    <row r="30" spans="2:28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86">
        <f t="shared" si="2"/>
        <v>950584</v>
      </c>
    </row>
    <row r="31" spans="2:28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86">
        <f t="shared" si="2"/>
        <v>494297.98</v>
      </c>
    </row>
    <row r="32" spans="2:28" s="4" customFormat="1" ht="35.1" customHeight="1" x14ac:dyDescent="0.35">
      <c r="B32" s="72" t="s">
        <v>44</v>
      </c>
      <c r="C32" s="73">
        <v>540000</v>
      </c>
      <c r="D32" s="74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86">
        <f t="shared" si="2"/>
        <v>33223.050000000003</v>
      </c>
    </row>
    <row r="33" spans="2:28" s="4" customFormat="1" ht="35.1" customHeight="1" x14ac:dyDescent="0.35">
      <c r="B33" s="75" t="s">
        <v>45</v>
      </c>
      <c r="C33" s="73">
        <v>14655000</v>
      </c>
      <c r="D33" s="74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86">
        <f t="shared" si="2"/>
        <v>11623517.439999999</v>
      </c>
    </row>
    <row r="34" spans="2:28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86">
        <f t="shared" si="2"/>
        <v>0</v>
      </c>
    </row>
    <row r="35" spans="2:28" s="4" customFormat="1" ht="35.1" customHeight="1" x14ac:dyDescent="0.35">
      <c r="B35" s="72" t="s">
        <v>47</v>
      </c>
      <c r="C35" s="73">
        <v>47975036</v>
      </c>
      <c r="D35" s="74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86">
        <f t="shared" si="2"/>
        <v>27552122.640000001</v>
      </c>
    </row>
    <row r="36" spans="2:28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378977.95</v>
      </c>
      <c r="AB36" s="71">
        <f>+AB37+AB38+AB39+AB40+AB41+AB42+AB43+AB44</f>
        <v>1707850.3499999999</v>
      </c>
    </row>
    <row r="37" spans="2:28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>
        <v>335317.95</v>
      </c>
      <c r="AB37" s="86">
        <f t="shared" si="2"/>
        <v>335317.95</v>
      </c>
    </row>
    <row r="38" spans="2:28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86">
        <f t="shared" si="2"/>
        <v>0</v>
      </c>
    </row>
    <row r="39" spans="2:28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>
        <v>43660</v>
      </c>
      <c r="AB39" s="86">
        <f t="shared" si="2"/>
        <v>43660</v>
      </c>
    </row>
    <row r="40" spans="2:28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86">
        <f t="shared" si="2"/>
        <v>0</v>
      </c>
    </row>
    <row r="41" spans="2:28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86">
        <f t="shared" si="2"/>
        <v>0</v>
      </c>
    </row>
    <row r="42" spans="2:28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86">
        <f t="shared" si="2"/>
        <v>0</v>
      </c>
    </row>
    <row r="43" spans="2:28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86">
        <f t="shared" si="2"/>
        <v>1328872.3999999999</v>
      </c>
    </row>
    <row r="44" spans="2:28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86">
        <f t="shared" si="2"/>
        <v>0</v>
      </c>
    </row>
    <row r="45" spans="2:28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86">
        <f t="shared" si="2"/>
        <v>0</v>
      </c>
    </row>
    <row r="46" spans="2:28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86">
        <f t="shared" si="2"/>
        <v>0</v>
      </c>
    </row>
    <row r="47" spans="2:28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86">
        <f t="shared" si="2"/>
        <v>0</v>
      </c>
    </row>
    <row r="48" spans="2:28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86">
        <f t="shared" si="2"/>
        <v>0</v>
      </c>
    </row>
    <row r="49" spans="2:28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86">
        <f t="shared" si="2"/>
        <v>0</v>
      </c>
    </row>
    <row r="50" spans="2:28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86">
        <f t="shared" si="2"/>
        <v>0</v>
      </c>
    </row>
    <row r="51" spans="2:28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86">
        <f t="shared" si="2"/>
        <v>0</v>
      </c>
    </row>
    <row r="52" spans="2:28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A52" si="11">SUM(Z53:Z61)</f>
        <v>34004809.600000001</v>
      </c>
      <c r="AA52" s="71">
        <f t="shared" si="11"/>
        <v>0</v>
      </c>
      <c r="AB52" s="71">
        <f>SUM(AB53:AB61)</f>
        <v>59967582.739999995</v>
      </c>
    </row>
    <row r="53" spans="2:28" s="4" customFormat="1" ht="35.1" customHeight="1" x14ac:dyDescent="0.35">
      <c r="B53" s="72" t="s">
        <v>65</v>
      </c>
      <c r="C53" s="73">
        <v>85300000</v>
      </c>
      <c r="D53" s="74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0</v>
      </c>
      <c r="AB53" s="86">
        <f t="shared" si="2"/>
        <v>816278.69000000006</v>
      </c>
    </row>
    <row r="54" spans="2:28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86">
        <f t="shared" si="2"/>
        <v>2254836.19</v>
      </c>
    </row>
    <row r="55" spans="2:28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/>
      <c r="AB55" s="86">
        <f t="shared" si="2"/>
        <v>0</v>
      </c>
    </row>
    <row r="56" spans="2:28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86">
        <f t="shared" si="2"/>
        <v>30460000.010000002</v>
      </c>
    </row>
    <row r="57" spans="2:28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86">
        <f t="shared" si="2"/>
        <v>18810443.829999998</v>
      </c>
    </row>
    <row r="58" spans="2:28" s="4" customFormat="1" ht="35.1" customHeight="1" x14ac:dyDescent="0.35">
      <c r="B58" s="72" t="s">
        <v>70</v>
      </c>
      <c r="C58" s="73">
        <v>5000000</v>
      </c>
      <c r="D58" s="74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86">
        <f t="shared" si="2"/>
        <v>1510400</v>
      </c>
    </row>
    <row r="59" spans="2:28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86">
        <f t="shared" si="2"/>
        <v>0</v>
      </c>
    </row>
    <row r="60" spans="2:28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86">
        <f t="shared" si="2"/>
        <v>6115624.0199999996</v>
      </c>
    </row>
    <row r="61" spans="2:28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86">
        <f t="shared" si="2"/>
        <v>0</v>
      </c>
    </row>
    <row r="62" spans="2:28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A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>SUM(AB63:AB71)</f>
        <v>3030000</v>
      </c>
    </row>
    <row r="63" spans="2:28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86">
        <f t="shared" si="2"/>
        <v>3030000</v>
      </c>
    </row>
    <row r="64" spans="2:28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86">
        <f t="shared" si="2"/>
        <v>0</v>
      </c>
    </row>
    <row r="65" spans="2:28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86">
        <f t="shared" si="2"/>
        <v>0</v>
      </c>
    </row>
    <row r="66" spans="2:28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86">
        <f t="shared" si="2"/>
        <v>0</v>
      </c>
    </row>
    <row r="67" spans="2:28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86">
        <f t="shared" si="2"/>
        <v>0</v>
      </c>
    </row>
    <row r="68" spans="2:28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86">
        <f t="shared" si="2"/>
        <v>0</v>
      </c>
    </row>
    <row r="69" spans="2:28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86">
        <f t="shared" si="2"/>
        <v>0</v>
      </c>
    </row>
    <row r="70" spans="2:28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86">
        <f t="shared" si="2"/>
        <v>0</v>
      </c>
    </row>
    <row r="71" spans="2:28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86">
        <f t="shared" si="2"/>
        <v>0</v>
      </c>
    </row>
    <row r="72" spans="2:28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86">
        <f t="shared" si="2"/>
        <v>0</v>
      </c>
    </row>
    <row r="73" spans="2:28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86">
        <f t="shared" si="2"/>
        <v>0</v>
      </c>
    </row>
    <row r="74" spans="2:28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86">
        <f t="shared" si="2"/>
        <v>0</v>
      </c>
    </row>
    <row r="75" spans="2:28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86">
        <f t="shared" si="2"/>
        <v>0</v>
      </c>
    </row>
    <row r="76" spans="2:28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6">
        <f t="shared" ref="AB76:AB82" si="13">+U76+R76+S76+T76+W76+V76+Y76+X76+AA76+Z76</f>
        <v>0</v>
      </c>
    </row>
    <row r="77" spans="2:28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6">
        <f t="shared" si="13"/>
        <v>0</v>
      </c>
    </row>
    <row r="78" spans="2:28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86">
        <f t="shared" si="13"/>
        <v>0</v>
      </c>
    </row>
    <row r="79" spans="2:28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6">
        <f t="shared" si="13"/>
        <v>0</v>
      </c>
    </row>
    <row r="80" spans="2:28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6">
        <f t="shared" si="13"/>
        <v>0</v>
      </c>
    </row>
    <row r="81" spans="2:28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86">
        <f t="shared" si="13"/>
        <v>0</v>
      </c>
    </row>
    <row r="82" spans="2:28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6">
        <f t="shared" si="13"/>
        <v>0</v>
      </c>
    </row>
    <row r="83" spans="2:28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A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>+AB62+AB52+AB26+AB16+AB10+AB36</f>
        <v>1435721676.6699998</v>
      </c>
    </row>
    <row r="84" spans="2:28" ht="18.75" x14ac:dyDescent="0.3">
      <c r="B84" s="41" t="s">
        <v>111</v>
      </c>
      <c r="C84" s="88"/>
      <c r="J84" s="48"/>
      <c r="AB84" s="39"/>
    </row>
    <row r="85" spans="2:28" ht="18.75" x14ac:dyDescent="0.25">
      <c r="B85" s="42" t="s">
        <v>112</v>
      </c>
      <c r="C85" s="39"/>
      <c r="J85" s="39"/>
      <c r="M85" s="50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113</v>
      </c>
      <c r="AB86" s="39"/>
    </row>
    <row r="87" spans="2:28" ht="18.75" x14ac:dyDescent="0.25">
      <c r="B87" s="42" t="s">
        <v>114</v>
      </c>
    </row>
    <row r="88" spans="2:28" ht="18.75" x14ac:dyDescent="0.25">
      <c r="B88" s="42" t="s">
        <v>115</v>
      </c>
    </row>
    <row r="89" spans="2:28" ht="18.75" x14ac:dyDescent="0.25">
      <c r="B89" s="42" t="s">
        <v>116</v>
      </c>
    </row>
    <row r="90" spans="2:28" ht="18.75" x14ac:dyDescent="0.25">
      <c r="B90" s="42" t="s">
        <v>117</v>
      </c>
    </row>
    <row r="91" spans="2:28" x14ac:dyDescent="0.25">
      <c r="B91" s="83"/>
    </row>
    <row r="92" spans="2:28" x14ac:dyDescent="0.25">
      <c r="B92" s="83"/>
    </row>
    <row r="93" spans="2:28" x14ac:dyDescent="0.25">
      <c r="B93" s="83"/>
    </row>
    <row r="94" spans="2:28" ht="24.95" customHeight="1" x14ac:dyDescent="0.35">
      <c r="B94" s="43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35" t="s">
        <v>144</v>
      </c>
      <c r="Z94" s="135"/>
      <c r="AA94" s="27"/>
      <c r="AB94" s="27"/>
    </row>
    <row r="95" spans="2:28" ht="23.25" customHeight="1" x14ac:dyDescent="0.3">
      <c r="B95" s="84"/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67" t="s">
        <v>121</v>
      </c>
      <c r="Z95" s="167"/>
      <c r="AA95" s="89"/>
      <c r="AB95" s="89"/>
    </row>
    <row r="97" spans="1:28" ht="33.75" customHeight="1" x14ac:dyDescent="0.35">
      <c r="A97" s="1" t="s">
        <v>96</v>
      </c>
    </row>
    <row r="98" spans="1:28" ht="23.25" customHeight="1" x14ac:dyDescent="0.35"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</row>
    <row r="99" spans="1:28" ht="18.75" x14ac:dyDescent="0.3"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</row>
    <row r="100" spans="1:28" ht="23.25" x14ac:dyDescent="0.35">
      <c r="B100" s="136"/>
      <c r="C100" s="136"/>
      <c r="D100" s="136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37"/>
      <c r="C103" s="137"/>
      <c r="D103" s="137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2:14" ht="21" customHeight="1" x14ac:dyDescent="0.25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2:14" ht="18.75" customHeight="1" x14ac:dyDescent="0.25">
      <c r="B3" s="152">
        <v>2025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2:14" ht="15.75" customHeight="1" x14ac:dyDescent="0.25">
      <c r="B4" s="163" t="s">
        <v>122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2:14" ht="15.75" customHeight="1" x14ac:dyDescent="0.25">
      <c r="B5" s="155" t="s">
        <v>3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2:14" x14ac:dyDescent="0.25">
      <c r="L6" s="39"/>
      <c r="M6" s="39"/>
    </row>
    <row r="7" spans="2:14" ht="15" customHeight="1" x14ac:dyDescent="0.25">
      <c r="B7" s="160" t="s">
        <v>4</v>
      </c>
      <c r="C7" s="161" t="s">
        <v>5</v>
      </c>
      <c r="D7" s="158"/>
      <c r="E7" s="158"/>
      <c r="F7" s="158"/>
      <c r="G7" s="158"/>
      <c r="H7" s="158"/>
      <c r="I7" s="158"/>
      <c r="J7" s="159"/>
      <c r="K7" s="91"/>
      <c r="L7" s="91"/>
      <c r="M7" s="91"/>
      <c r="N7" s="90"/>
    </row>
    <row r="8" spans="2:14" ht="30" customHeight="1" x14ac:dyDescent="0.35">
      <c r="B8" s="165"/>
      <c r="C8" s="166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5" t="s">
        <v>145</v>
      </c>
      <c r="L8" s="85" t="s">
        <v>146</v>
      </c>
      <c r="M8" s="85" t="s">
        <v>147</v>
      </c>
      <c r="N8" s="85" t="s">
        <v>20</v>
      </c>
    </row>
    <row r="9" spans="2:14" s="4" customFormat="1" ht="35.1" customHeight="1" x14ac:dyDescent="0.3">
      <c r="B9" s="69" t="s">
        <v>21</v>
      </c>
      <c r="C9" s="70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0">
        <f t="shared" ref="K9:L9" si="0">+K10+K16+K26+K36+K44+K52+K62+K67+K70</f>
        <v>39906941.620000005</v>
      </c>
      <c r="L9" s="70">
        <f t="shared" si="0"/>
        <v>83887293.799999997</v>
      </c>
      <c r="M9" s="70">
        <f>+M10+M16+M26+M36+M44+M52+M62+M67+M70</f>
        <v>161316008.19</v>
      </c>
      <c r="N9" s="70" t="e">
        <f>+#REF!+#REF!+#REF!+#REF!+#REF!+#REF!+L9+K9+M9</f>
        <v>#REF!</v>
      </c>
    </row>
    <row r="10" spans="2:14" s="4" customFormat="1" ht="35.1" customHeight="1" x14ac:dyDescent="0.35">
      <c r="B10" s="69" t="s">
        <v>22</v>
      </c>
      <c r="C10" s="71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1">
        <f t="shared" ref="K10:L10" si="1">+K11+K12+K15+K13</f>
        <v>10301183.02</v>
      </c>
      <c r="L10" s="71">
        <f t="shared" si="1"/>
        <v>54807778.840000004</v>
      </c>
      <c r="M10" s="71">
        <f>+M11+M12+M15+M13+M14</f>
        <v>54807778.840000004</v>
      </c>
      <c r="N10" s="71" t="e">
        <f>SUM(N11:N15)</f>
        <v>#REF!</v>
      </c>
    </row>
    <row r="11" spans="2:14" s="4" customFormat="1" ht="35.1" customHeight="1" x14ac:dyDescent="0.35">
      <c r="B11" s="72" t="s">
        <v>23</v>
      </c>
      <c r="C11" s="73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3">
        <v>40</v>
      </c>
      <c r="L11" s="73">
        <v>44506635.82</v>
      </c>
      <c r="M11" s="73">
        <v>44506635.82</v>
      </c>
      <c r="N11" s="86" t="e">
        <f>+#REF!+#REF!+#REF!+#REF!+#REF!+#REF!+L11+K11+M11</f>
        <v>#REF!</v>
      </c>
    </row>
    <row r="12" spans="2:14" s="4" customFormat="1" ht="35.1" customHeight="1" x14ac:dyDescent="0.35">
      <c r="B12" s="72" t="s">
        <v>24</v>
      </c>
      <c r="C12" s="73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3">
        <v>3771000</v>
      </c>
      <c r="L12" s="73">
        <f>+K12</f>
        <v>3771000</v>
      </c>
      <c r="M12" s="73">
        <v>3771000</v>
      </c>
      <c r="N12" s="86" t="e">
        <f>+#REF!+#REF!+#REF!+#REF!+#REF!+#REF!+L12+K12+M12</f>
        <v>#REF!</v>
      </c>
    </row>
    <row r="13" spans="2:14" s="4" customFormat="1" ht="35.1" customHeight="1" x14ac:dyDescent="0.35">
      <c r="B13" s="72" t="s">
        <v>25</v>
      </c>
      <c r="C13" s="73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3">
        <v>39000</v>
      </c>
      <c r="L13" s="73">
        <v>39000</v>
      </c>
      <c r="M13" s="73">
        <v>39000</v>
      </c>
      <c r="N13" s="86" t="e">
        <f>+#REF!+#REF!+#REF!+#REF!+#REF!+#REF!+L13+K13+M13</f>
        <v>#REF!</v>
      </c>
    </row>
    <row r="14" spans="2:14" s="4" customFormat="1" ht="35.1" customHeight="1" x14ac:dyDescent="0.35">
      <c r="B14" s="72" t="s">
        <v>26</v>
      </c>
      <c r="C14" s="73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3"/>
      <c r="L14" s="73"/>
      <c r="M14" s="73"/>
      <c r="N14" s="86" t="e">
        <f>+#REF!+#REF!+#REF!+#REF!+#REF!+#REF!+L14+K14+M14</f>
        <v>#REF!</v>
      </c>
    </row>
    <row r="15" spans="2:14" s="4" customFormat="1" ht="35.1" customHeight="1" x14ac:dyDescent="0.35">
      <c r="B15" s="72" t="s">
        <v>27</v>
      </c>
      <c r="C15" s="73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3">
        <f>+M15</f>
        <v>6491143.0199999996</v>
      </c>
      <c r="L15" s="73">
        <f>+M15</f>
        <v>6491143.0199999996</v>
      </c>
      <c r="M15" s="73">
        <v>6491143.0199999996</v>
      </c>
      <c r="N15" s="86" t="e">
        <f>+#REF!+#REF!+#REF!+#REF!+#REF!+#REF!+L15+K15+M15</f>
        <v>#REF!</v>
      </c>
    </row>
    <row r="16" spans="2:14" s="4" customFormat="1" ht="35.1" customHeight="1" x14ac:dyDescent="0.35">
      <c r="B16" s="69" t="s">
        <v>28</v>
      </c>
      <c r="C16" s="71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1">
        <f t="shared" ref="K16" si="2">SUM(K17:K25)</f>
        <v>26067176.740000002</v>
      </c>
      <c r="L16" s="71">
        <f t="shared" ref="L16" si="3">SUM(L17:L25)</f>
        <v>21849208.509999998</v>
      </c>
      <c r="M16" s="71">
        <f t="shared" ref="M16" si="4">SUM(M17:M25)</f>
        <v>68289085.640000001</v>
      </c>
      <c r="N16" s="87" t="e">
        <f>+N17+N18+N19+N20+N21+N22+N23+N24+N25</f>
        <v>#REF!</v>
      </c>
    </row>
    <row r="17" spans="2:14" s="4" customFormat="1" ht="35.1" customHeight="1" x14ac:dyDescent="0.35">
      <c r="B17" s="72" t="s">
        <v>29</v>
      </c>
      <c r="C17" s="73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3">
        <v>11027409.630000001</v>
      </c>
      <c r="L17" s="73">
        <v>5699715.5800000001</v>
      </c>
      <c r="M17" s="73">
        <v>3193535.69</v>
      </c>
      <c r="N17" s="86" t="e">
        <f>+#REF!+#REF!+#REF!+#REF!+#REF!+#REF!+L17+K17+M17</f>
        <v>#REF!</v>
      </c>
    </row>
    <row r="18" spans="2:14" s="4" customFormat="1" ht="35.1" customHeight="1" x14ac:dyDescent="0.35">
      <c r="B18" s="72" t="s">
        <v>30</v>
      </c>
      <c r="C18" s="73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3">
        <v>798303.4</v>
      </c>
      <c r="L18" s="73">
        <v>11770.5</v>
      </c>
      <c r="M18" s="73">
        <v>0</v>
      </c>
      <c r="N18" s="86" t="e">
        <f>+#REF!+#REF!+#REF!+#REF!+#REF!+#REF!+L18+K18+M18</f>
        <v>#REF!</v>
      </c>
    </row>
    <row r="19" spans="2:14" s="4" customFormat="1" ht="35.1" customHeight="1" x14ac:dyDescent="0.35">
      <c r="B19" s="72" t="s">
        <v>31</v>
      </c>
      <c r="C19" s="73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3">
        <v>295974.59999999998</v>
      </c>
      <c r="L19" s="73">
        <v>1643192.78</v>
      </c>
      <c r="M19" s="73">
        <v>1075361.7</v>
      </c>
      <c r="N19" s="86" t="e">
        <f>+#REF!+#REF!+#REF!+#REF!+#REF!+#REF!+L19+K19+M19</f>
        <v>#REF!</v>
      </c>
    </row>
    <row r="20" spans="2:14" s="4" customFormat="1" ht="35.1" customHeight="1" x14ac:dyDescent="0.35">
      <c r="B20" s="72" t="s">
        <v>32</v>
      </c>
      <c r="C20" s="73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3"/>
      <c r="L20" s="73">
        <v>884686.37</v>
      </c>
      <c r="M20" s="73">
        <v>0</v>
      </c>
      <c r="N20" s="86" t="e">
        <f>+#REF!+#REF!+#REF!+#REF!+#REF!+#REF!+L20+K20+M20</f>
        <v>#REF!</v>
      </c>
    </row>
    <row r="21" spans="2:14" s="4" customFormat="1" ht="35.1" customHeight="1" x14ac:dyDescent="0.35">
      <c r="B21" s="72" t="s">
        <v>33</v>
      </c>
      <c r="C21" s="73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3">
        <v>1198898.8999999999</v>
      </c>
      <c r="L21" s="73">
        <v>809059.53</v>
      </c>
      <c r="M21" s="73">
        <v>46012827.789999999</v>
      </c>
      <c r="N21" s="86" t="e">
        <f>+#REF!+#REF!+#REF!+#REF!+#REF!+#REF!+L21+K21+M21</f>
        <v>#REF!</v>
      </c>
    </row>
    <row r="22" spans="2:14" s="4" customFormat="1" ht="35.1" customHeight="1" x14ac:dyDescent="0.35">
      <c r="B22" s="72" t="s">
        <v>34</v>
      </c>
      <c r="C22" s="73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3">
        <v>1401982.61</v>
      </c>
      <c r="L22" s="73">
        <v>2681042.7599999998</v>
      </c>
      <c r="M22" s="73">
        <v>8379853.5199999996</v>
      </c>
      <c r="N22" s="86" t="e">
        <f>+#REF!+#REF!+#REF!+#REF!+#REF!+#REF!+L22+K22+M22</f>
        <v>#REF!</v>
      </c>
    </row>
    <row r="23" spans="2:14" s="4" customFormat="1" ht="35.1" customHeight="1" x14ac:dyDescent="0.35">
      <c r="B23" s="75" t="s">
        <v>35</v>
      </c>
      <c r="C23" s="73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3">
        <v>5059603.6399999997</v>
      </c>
      <c r="L23" s="73">
        <v>2787095.42</v>
      </c>
      <c r="M23" s="73">
        <v>733640.78</v>
      </c>
      <c r="N23" s="86" t="e">
        <f>+#REF!+#REF!+#REF!+#REF!+#REF!+#REF!+L23+K23+M23</f>
        <v>#REF!</v>
      </c>
    </row>
    <row r="24" spans="2:14" s="4" customFormat="1" ht="35.1" customHeight="1" x14ac:dyDescent="0.35">
      <c r="B24" s="75" t="s">
        <v>36</v>
      </c>
      <c r="C24" s="73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6">
        <v>1037600.6</v>
      </c>
      <c r="L24" s="86">
        <v>1394784.02</v>
      </c>
      <c r="M24" s="86">
        <v>2466480</v>
      </c>
      <c r="N24" s="86" t="e">
        <f>+#REF!+#REF!+#REF!+#REF!+#REF!+#REF!+L24+K24+M24</f>
        <v>#REF!</v>
      </c>
    </row>
    <row r="25" spans="2:14" s="4" customFormat="1" ht="35.1" customHeight="1" x14ac:dyDescent="0.35">
      <c r="B25" s="72" t="s">
        <v>37</v>
      </c>
      <c r="C25" s="73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3">
        <v>5247403.3600000003</v>
      </c>
      <c r="L25" s="73">
        <v>5937861.5499999998</v>
      </c>
      <c r="M25" s="73">
        <v>6427386.1600000001</v>
      </c>
      <c r="N25" s="86" t="e">
        <f>+#REF!+#REF!+#REF!+#REF!+#REF!+#REF!+L25+K25+M25</f>
        <v>#REF!</v>
      </c>
    </row>
    <row r="26" spans="2:14" s="4" customFormat="1" ht="35.1" customHeight="1" x14ac:dyDescent="0.35">
      <c r="B26" s="69" t="s">
        <v>38</v>
      </c>
      <c r="C26" s="71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1">
        <f t="shared" ref="K26" si="5">SUM(K27:K35)</f>
        <v>2209709.46</v>
      </c>
      <c r="L26" s="71">
        <f>SUM(L27:L35)</f>
        <v>4002687.4299999997</v>
      </c>
      <c r="M26" s="71">
        <f>SUM(M27:M35)</f>
        <v>4214334.1099999994</v>
      </c>
      <c r="N26" s="87" t="e">
        <f>+N27+N28+N29+N30+N31+N32+N33+N34+N35</f>
        <v>#REF!</v>
      </c>
    </row>
    <row r="27" spans="2:14" s="4" customFormat="1" ht="35.1" customHeight="1" x14ac:dyDescent="0.35">
      <c r="B27" s="72" t="s">
        <v>39</v>
      </c>
      <c r="C27" s="73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3">
        <v>86745</v>
      </c>
      <c r="L27" s="73">
        <v>467049.24</v>
      </c>
      <c r="M27" s="73">
        <v>177643.44</v>
      </c>
      <c r="N27" s="86" t="e">
        <f>+#REF!+#REF!+#REF!+#REF!+#REF!+#REF!+L27+K27+M27</f>
        <v>#REF!</v>
      </c>
    </row>
    <row r="28" spans="2:14" s="4" customFormat="1" ht="35.1" customHeight="1" x14ac:dyDescent="0.35">
      <c r="B28" s="72" t="s">
        <v>40</v>
      </c>
      <c r="C28" s="73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3">
        <v>0</v>
      </c>
      <c r="L28" s="73">
        <v>3030.24</v>
      </c>
      <c r="M28" s="73">
        <v>0</v>
      </c>
      <c r="N28" s="86" t="e">
        <f>+#REF!+#REF!+#REF!+#REF!+#REF!+#REF!+L28+K28+M28</f>
        <v>#REF!</v>
      </c>
    </row>
    <row r="29" spans="2:14" s="4" customFormat="1" ht="35.1" customHeight="1" x14ac:dyDescent="0.35">
      <c r="B29" s="72" t="s">
        <v>41</v>
      </c>
      <c r="C29" s="73">
        <v>6330000</v>
      </c>
      <c r="D29" s="11"/>
      <c r="E29" s="49"/>
      <c r="F29" s="11"/>
      <c r="G29" s="11"/>
      <c r="H29" s="11"/>
      <c r="I29" s="12"/>
      <c r="J29" s="13" t="e">
        <f>+#REF!+#REF!+#REF!+#REF!+#REF!+#REF!+D29+E29+F29+G29+H29+I29</f>
        <v>#REF!</v>
      </c>
      <c r="K29" s="73">
        <v>597001.53</v>
      </c>
      <c r="L29" s="73">
        <v>3962</v>
      </c>
      <c r="M29" s="73">
        <v>0</v>
      </c>
      <c r="N29" s="86" t="e">
        <f>+#REF!+#REF!+#REF!+#REF!+#REF!+#REF!+L29+K29+M29</f>
        <v>#REF!</v>
      </c>
    </row>
    <row r="30" spans="2:14" s="4" customFormat="1" ht="35.1" customHeight="1" x14ac:dyDescent="0.35">
      <c r="B30" s="72" t="s">
        <v>42</v>
      </c>
      <c r="C30" s="73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3"/>
      <c r="L30" s="73">
        <v>1898</v>
      </c>
      <c r="M30" s="73">
        <v>948686</v>
      </c>
      <c r="N30" s="86" t="e">
        <f>+#REF!+#REF!+#REF!+#REF!+#REF!+#REF!+L30+K30+M30</f>
        <v>#REF!</v>
      </c>
    </row>
    <row r="31" spans="2:14" s="4" customFormat="1" ht="35.1" customHeight="1" x14ac:dyDescent="0.35">
      <c r="B31" s="72" t="s">
        <v>43</v>
      </c>
      <c r="C31" s="73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3">
        <v>146913.82999999999</v>
      </c>
      <c r="L31" s="73">
        <v>46475.35</v>
      </c>
      <c r="M31" s="73">
        <v>0</v>
      </c>
      <c r="N31" s="86" t="e">
        <f>+#REF!+#REF!+#REF!+#REF!+#REF!+#REF!+L31+K31+M31</f>
        <v>#REF!</v>
      </c>
    </row>
    <row r="32" spans="2:14" s="4" customFormat="1" ht="35.1" customHeight="1" x14ac:dyDescent="0.35">
      <c r="B32" s="72" t="s">
        <v>44</v>
      </c>
      <c r="C32" s="73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3"/>
      <c r="L32" s="73">
        <v>12734.87</v>
      </c>
      <c r="M32" s="73">
        <v>0</v>
      </c>
      <c r="N32" s="86" t="e">
        <f>+#REF!+#REF!+#REF!+#REF!+#REF!+#REF!+L32+K32+M32</f>
        <v>#REF!</v>
      </c>
    </row>
    <row r="33" spans="2:14" s="4" customFormat="1" ht="35.1" customHeight="1" x14ac:dyDescent="0.35">
      <c r="B33" s="75" t="s">
        <v>45</v>
      </c>
      <c r="C33" s="73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3">
        <v>702813</v>
      </c>
      <c r="L33" s="73">
        <v>2140035.8199999998</v>
      </c>
      <c r="M33" s="73">
        <v>950000</v>
      </c>
      <c r="N33" s="86" t="e">
        <f>+#REF!+#REF!+#REF!+#REF!+#REF!+#REF!+L33+K33+M33</f>
        <v>#REF!</v>
      </c>
    </row>
    <row r="34" spans="2:14" s="4" customFormat="1" ht="35.1" customHeight="1" x14ac:dyDescent="0.35">
      <c r="B34" s="75" t="s">
        <v>46</v>
      </c>
      <c r="C34" s="73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3"/>
      <c r="L34" s="73"/>
      <c r="M34" s="73"/>
      <c r="N34" s="86" t="e">
        <f>+#REF!+#REF!+#REF!+#REF!+#REF!+#REF!+L34+K34+M34</f>
        <v>#REF!</v>
      </c>
    </row>
    <row r="35" spans="2:14" s="4" customFormat="1" ht="35.1" customHeight="1" x14ac:dyDescent="0.35">
      <c r="B35" s="72" t="s">
        <v>47</v>
      </c>
      <c r="C35" s="73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3">
        <v>676236.1</v>
      </c>
      <c r="L35" s="73">
        <v>1327501.9099999999</v>
      </c>
      <c r="M35" s="73">
        <v>2138004.67</v>
      </c>
      <c r="N35" s="86" t="e">
        <f>+#REF!+#REF!+#REF!+#REF!+#REF!+#REF!+L35+K35+M35</f>
        <v>#REF!</v>
      </c>
    </row>
    <row r="36" spans="2:14" s="4" customFormat="1" ht="35.1" customHeight="1" x14ac:dyDescent="0.35">
      <c r="B36" s="69" t="s">
        <v>48</v>
      </c>
      <c r="C36" s="71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1">
        <f>+SUM(K37:K44)</f>
        <v>1328872.3999999999</v>
      </c>
      <c r="L36" s="71">
        <f>+SUM(L37:L44)</f>
        <v>0</v>
      </c>
      <c r="M36" s="71">
        <f>+SUM(M37:M44)</f>
        <v>0</v>
      </c>
      <c r="N36" s="71" t="e">
        <f>+N37+N38+N39+N40+N41+N42+N43+N44</f>
        <v>#REF!</v>
      </c>
    </row>
    <row r="37" spans="2:14" s="4" customFormat="1" ht="35.1" customHeight="1" x14ac:dyDescent="0.35">
      <c r="B37" s="72" t="s">
        <v>49</v>
      </c>
      <c r="C37" s="73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3"/>
      <c r="L37" s="73"/>
      <c r="M37" s="73"/>
      <c r="N37" s="86" t="e">
        <f>+#REF!+#REF!+#REF!+#REF!+#REF!+#REF!+L37+K37</f>
        <v>#REF!</v>
      </c>
    </row>
    <row r="38" spans="2:14" s="4" customFormat="1" ht="35.1" customHeight="1" x14ac:dyDescent="0.35">
      <c r="B38" s="75" t="s">
        <v>50</v>
      </c>
      <c r="C38" s="73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3"/>
      <c r="L38" s="73"/>
      <c r="M38" s="73"/>
      <c r="N38" s="86" t="e">
        <f>+#REF!+#REF!+#REF!+#REF!+#REF!+#REF!+L38+K38</f>
        <v>#REF!</v>
      </c>
    </row>
    <row r="39" spans="2:14" s="4" customFormat="1" ht="35.1" customHeight="1" x14ac:dyDescent="0.35">
      <c r="B39" s="75" t="s">
        <v>51</v>
      </c>
      <c r="C39" s="73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3"/>
      <c r="L39" s="73"/>
      <c r="M39" s="73"/>
      <c r="N39" s="86" t="e">
        <f>+#REF!+#REF!+#REF!+#REF!+#REF!+#REF!+L39+K39</f>
        <v>#REF!</v>
      </c>
    </row>
    <row r="40" spans="2:14" s="4" customFormat="1" ht="35.1" customHeight="1" x14ac:dyDescent="0.35">
      <c r="B40" s="75" t="s">
        <v>52</v>
      </c>
      <c r="C40" s="73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3"/>
      <c r="L40" s="73"/>
      <c r="M40" s="73"/>
      <c r="N40" s="86" t="e">
        <f>+#REF!+#REF!+#REF!+#REF!+#REF!+#REF!+L40+K40</f>
        <v>#REF!</v>
      </c>
    </row>
    <row r="41" spans="2:14" s="4" customFormat="1" ht="35.1" customHeight="1" x14ac:dyDescent="0.35">
      <c r="B41" s="75" t="s">
        <v>53</v>
      </c>
      <c r="C41" s="73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3"/>
      <c r="L41" s="73"/>
      <c r="M41" s="73"/>
      <c r="N41" s="86" t="e">
        <f>+#REF!+#REF!+#REF!+#REF!+#REF!+#REF!+L41+K41</f>
        <v>#REF!</v>
      </c>
    </row>
    <row r="42" spans="2:14" s="4" customFormat="1" ht="35.1" customHeight="1" x14ac:dyDescent="0.35">
      <c r="B42" s="75" t="s">
        <v>54</v>
      </c>
      <c r="C42" s="73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3"/>
      <c r="L42" s="73"/>
      <c r="M42" s="73"/>
      <c r="N42" s="86" t="e">
        <f>+#REF!+#REF!+#REF!+#REF!+#REF!+#REF!+L42+K42</f>
        <v>#REF!</v>
      </c>
    </row>
    <row r="43" spans="2:14" s="4" customFormat="1" ht="35.1" customHeight="1" x14ac:dyDescent="0.35">
      <c r="B43" s="72" t="s">
        <v>55</v>
      </c>
      <c r="C43" s="73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3">
        <v>1328872.3999999999</v>
      </c>
      <c r="L43" s="73">
        <v>0</v>
      </c>
      <c r="M43" s="73">
        <v>0</v>
      </c>
      <c r="N43" s="86" t="e">
        <f>+#REF!+#REF!+#REF!+#REF!+#REF!+#REF!+L43+K43</f>
        <v>#REF!</v>
      </c>
    </row>
    <row r="44" spans="2:14" s="4" customFormat="1" ht="35.1" customHeight="1" x14ac:dyDescent="0.35">
      <c r="B44" s="75" t="s">
        <v>56</v>
      </c>
      <c r="C44" s="71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1">
        <v>0</v>
      </c>
      <c r="L44" s="71">
        <v>0</v>
      </c>
      <c r="M44" s="71">
        <v>0</v>
      </c>
      <c r="N44" s="86" t="e">
        <f>+#REF!+#REF!+#REF!+#REF!+#REF!+#REF!+L44+K44</f>
        <v>#REF!</v>
      </c>
    </row>
    <row r="45" spans="2:14" s="4" customFormat="1" ht="35.1" customHeight="1" x14ac:dyDescent="0.35">
      <c r="B45" s="69" t="s">
        <v>57</v>
      </c>
      <c r="C45" s="71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3"/>
      <c r="L45" s="73"/>
      <c r="M45" s="73"/>
      <c r="N45" s="86" t="e">
        <f>+#REF!+#REF!+#REF!+#REF!+#REF!+#REF!+L45+K45</f>
        <v>#REF!</v>
      </c>
    </row>
    <row r="46" spans="2:14" s="4" customFormat="1" ht="35.1" customHeight="1" x14ac:dyDescent="0.35">
      <c r="B46" s="72" t="s">
        <v>58</v>
      </c>
      <c r="C46" s="73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3"/>
      <c r="L46" s="73"/>
      <c r="M46" s="73"/>
      <c r="N46" s="86" t="e">
        <f>+#REF!+#REF!+#REF!+#REF!+#REF!+#REF!+L46+K46</f>
        <v>#REF!</v>
      </c>
    </row>
    <row r="47" spans="2:14" s="4" customFormat="1" ht="35.1" customHeight="1" x14ac:dyDescent="0.35">
      <c r="B47" s="75" t="s">
        <v>59</v>
      </c>
      <c r="C47" s="73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3"/>
      <c r="L47" s="73"/>
      <c r="M47" s="73"/>
      <c r="N47" s="86" t="e">
        <f>+#REF!+#REF!+#REF!+#REF!+#REF!+#REF!+L47+K47</f>
        <v>#REF!</v>
      </c>
    </row>
    <row r="48" spans="2:14" s="4" customFormat="1" ht="35.1" customHeight="1" x14ac:dyDescent="0.35">
      <c r="B48" s="75" t="s">
        <v>60</v>
      </c>
      <c r="C48" s="73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3"/>
      <c r="L48" s="73"/>
      <c r="M48" s="73"/>
      <c r="N48" s="86" t="e">
        <f>+#REF!+#REF!+#REF!+#REF!+#REF!+#REF!+L48+K48</f>
        <v>#REF!</v>
      </c>
    </row>
    <row r="49" spans="2:14" s="4" customFormat="1" ht="35.1" customHeight="1" x14ac:dyDescent="0.35">
      <c r="B49" s="75" t="s">
        <v>61</v>
      </c>
      <c r="C49" s="73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3"/>
      <c r="L49" s="73"/>
      <c r="M49" s="73"/>
      <c r="N49" s="86" t="e">
        <f>+#REF!+#REF!+#REF!+#REF!+#REF!+#REF!+L49+K49</f>
        <v>#REF!</v>
      </c>
    </row>
    <row r="50" spans="2:14" s="4" customFormat="1" ht="35.1" customHeight="1" x14ac:dyDescent="0.35">
      <c r="B50" s="72" t="s">
        <v>62</v>
      </c>
      <c r="C50" s="73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3"/>
      <c r="L50" s="73"/>
      <c r="M50" s="73"/>
      <c r="N50" s="86" t="e">
        <f>+#REF!+#REF!+#REF!+#REF!+#REF!+#REF!+L50+K50</f>
        <v>#REF!</v>
      </c>
    </row>
    <row r="51" spans="2:14" s="4" customFormat="1" ht="35.1" customHeight="1" x14ac:dyDescent="0.35">
      <c r="B51" s="75" t="s">
        <v>63</v>
      </c>
      <c r="C51" s="73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3"/>
      <c r="L51" s="73"/>
      <c r="M51" s="73"/>
      <c r="N51" s="86" t="e">
        <f>+#REF!+#REF!+#REF!+#REF!+#REF!+#REF!+L51+K51</f>
        <v>#REF!</v>
      </c>
    </row>
    <row r="52" spans="2:14" s="4" customFormat="1" ht="35.1" customHeight="1" x14ac:dyDescent="0.35">
      <c r="B52" s="69" t="s">
        <v>64</v>
      </c>
      <c r="C52" s="71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1">
        <f t="shared" ref="K52" si="6">SUM(K53:K61)</f>
        <v>0</v>
      </c>
      <c r="L52" s="71">
        <f t="shared" ref="L52" si="7">SUM(L53:L61)</f>
        <v>427619.02</v>
      </c>
      <c r="M52" s="71">
        <f t="shared" ref="M52" si="8">SUM(M53:M61)</f>
        <v>34004809.600000001</v>
      </c>
      <c r="N52" s="71" t="e">
        <f>SUM(N53:N61)</f>
        <v>#REF!</v>
      </c>
    </row>
    <row r="53" spans="2:14" s="4" customFormat="1" ht="35.1" customHeight="1" x14ac:dyDescent="0.35">
      <c r="B53" s="72" t="s">
        <v>65</v>
      </c>
      <c r="C53" s="73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3"/>
      <c r="L53" s="73">
        <v>246620</v>
      </c>
      <c r="M53" s="73">
        <v>144809.60000000001</v>
      </c>
      <c r="N53" s="86" t="e">
        <f>+#REF!+#REF!+#REF!+#REF!+#REF!+#REF!+L53+K53+M53</f>
        <v>#REF!</v>
      </c>
    </row>
    <row r="54" spans="2:14" s="4" customFormat="1" ht="35.1" customHeight="1" x14ac:dyDescent="0.35">
      <c r="B54" s="75" t="s">
        <v>66</v>
      </c>
      <c r="C54" s="73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3"/>
      <c r="L54" s="73"/>
      <c r="M54" s="73"/>
      <c r="N54" s="86" t="e">
        <f>+#REF!+#REF!+#REF!+#REF!+#REF!+#REF!+L54+K54+M54</f>
        <v>#REF!</v>
      </c>
    </row>
    <row r="55" spans="2:14" s="4" customFormat="1" ht="35.1" customHeight="1" x14ac:dyDescent="0.35">
      <c r="B55" s="72" t="s">
        <v>67</v>
      </c>
      <c r="C55" s="73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3"/>
      <c r="L55" s="73"/>
      <c r="M55" s="73"/>
      <c r="N55" s="86" t="e">
        <f>+#REF!+#REF!+#REF!+#REF!+#REF!+#REF!+L55+K55+M55</f>
        <v>#REF!</v>
      </c>
    </row>
    <row r="56" spans="2:14" s="4" customFormat="1" ht="35.1" customHeight="1" x14ac:dyDescent="0.35">
      <c r="B56" s="75" t="s">
        <v>68</v>
      </c>
      <c r="C56" s="73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3"/>
      <c r="L56" s="73"/>
      <c r="M56" s="73">
        <v>29960000</v>
      </c>
      <c r="N56" s="86" t="e">
        <f>+#REF!+#REF!+#REF!+#REF!+#REF!+#REF!+L56+K56+M56</f>
        <v>#REF!</v>
      </c>
    </row>
    <row r="57" spans="2:14" s="4" customFormat="1" ht="35.1" customHeight="1" x14ac:dyDescent="0.35">
      <c r="B57" s="72" t="s">
        <v>69</v>
      </c>
      <c r="C57" s="73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3"/>
      <c r="L57" s="73"/>
      <c r="M57" s="73"/>
      <c r="N57" s="86" t="e">
        <f>+#REF!+#REF!+#REF!+#REF!+#REF!+#REF!+L57+K57+M57</f>
        <v>#REF!</v>
      </c>
    </row>
    <row r="58" spans="2:14" s="4" customFormat="1" ht="35.1" customHeight="1" x14ac:dyDescent="0.35">
      <c r="B58" s="72" t="s">
        <v>70</v>
      </c>
      <c r="C58" s="73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3"/>
      <c r="L58" s="73"/>
      <c r="M58" s="73"/>
      <c r="N58" s="86" t="e">
        <f>+#REF!+#REF!+#REF!+#REF!+#REF!+#REF!+L58+K58+M58</f>
        <v>#REF!</v>
      </c>
    </row>
    <row r="59" spans="2:14" s="4" customFormat="1" ht="35.1" customHeight="1" x14ac:dyDescent="0.35">
      <c r="B59" s="72" t="s">
        <v>71</v>
      </c>
      <c r="C59" s="73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3"/>
      <c r="L59" s="73"/>
      <c r="M59" s="73"/>
      <c r="N59" s="86" t="e">
        <f>+#REF!+#REF!+#REF!+#REF!+#REF!+#REF!+L59+K59+M59</f>
        <v>#REF!</v>
      </c>
    </row>
    <row r="60" spans="2:14" s="4" customFormat="1" ht="35.1" customHeight="1" x14ac:dyDescent="0.35">
      <c r="B60" s="72" t="s">
        <v>72</v>
      </c>
      <c r="C60" s="73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3"/>
      <c r="L60" s="73">
        <v>180999.02</v>
      </c>
      <c r="M60" s="73">
        <v>3900000</v>
      </c>
      <c r="N60" s="86" t="e">
        <f>+#REF!+#REF!+#REF!+#REF!+#REF!+#REF!+L60+K60+M60</f>
        <v>#REF!</v>
      </c>
    </row>
    <row r="61" spans="2:14" s="4" customFormat="1" ht="35.1" customHeight="1" x14ac:dyDescent="0.35">
      <c r="B61" s="75" t="s">
        <v>73</v>
      </c>
      <c r="C61" s="73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3"/>
      <c r="L61" s="73"/>
      <c r="M61" s="73"/>
      <c r="N61" s="86" t="e">
        <f>+#REF!+#REF!+#REF!+#REF!+#REF!+#REF!+L61+K61+M61</f>
        <v>#REF!</v>
      </c>
    </row>
    <row r="62" spans="2:14" s="4" customFormat="1" ht="35.1" customHeight="1" x14ac:dyDescent="0.35">
      <c r="B62" s="69" t="s">
        <v>74</v>
      </c>
      <c r="C62" s="71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1"/>
      <c r="L62" s="71">
        <f t="shared" ref="L62:M62" si="9">SUM(L63:L65)</f>
        <v>2800000</v>
      </c>
      <c r="M62" s="71">
        <f t="shared" si="9"/>
        <v>0</v>
      </c>
      <c r="N62" s="71" t="e">
        <f>SUM(N63:N71)</f>
        <v>#REF!</v>
      </c>
    </row>
    <row r="63" spans="2:14" s="4" customFormat="1" ht="35.1" customHeight="1" x14ac:dyDescent="0.35">
      <c r="B63" s="72" t="s">
        <v>75</v>
      </c>
      <c r="C63" s="73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3"/>
      <c r="L63" s="73">
        <v>2800000</v>
      </c>
      <c r="M63" s="73">
        <v>0</v>
      </c>
      <c r="N63" s="86" t="e">
        <f>+#REF!+#REF!+#REF!+#REF!+#REF!+#REF!+L63+K63</f>
        <v>#REF!</v>
      </c>
    </row>
    <row r="64" spans="2:14" s="4" customFormat="1" ht="35.1" customHeight="1" x14ac:dyDescent="0.35">
      <c r="B64" s="72" t="s">
        <v>76</v>
      </c>
      <c r="C64" s="73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3"/>
      <c r="L64" s="73"/>
      <c r="M64" s="73"/>
      <c r="N64" s="86" t="e">
        <f>+#REF!+#REF!+#REF!+#REF!+#REF!+#REF!+L64+K64</f>
        <v>#REF!</v>
      </c>
    </row>
    <row r="65" spans="2:14" s="4" customFormat="1" ht="35.1" customHeight="1" x14ac:dyDescent="0.35">
      <c r="B65" s="72" t="s">
        <v>77</v>
      </c>
      <c r="C65" s="73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3"/>
      <c r="L65" s="73"/>
      <c r="M65" s="73"/>
      <c r="N65" s="86" t="e">
        <f>+#REF!+#REF!+#REF!+#REF!+#REF!+#REF!+L65+K65</f>
        <v>#REF!</v>
      </c>
    </row>
    <row r="66" spans="2:14" s="4" customFormat="1" ht="35.1" customHeight="1" x14ac:dyDescent="0.35">
      <c r="B66" s="75" t="s">
        <v>78</v>
      </c>
      <c r="C66" s="73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3"/>
      <c r="L66" s="73"/>
      <c r="M66" s="73"/>
      <c r="N66" s="86" t="e">
        <f>+#REF!+#REF!+#REF!+#REF!+#REF!+#REF!+L66+K66</f>
        <v>#REF!</v>
      </c>
    </row>
    <row r="67" spans="2:14" s="4" customFormat="1" ht="35.1" customHeight="1" x14ac:dyDescent="0.35">
      <c r="B67" s="78" t="s">
        <v>79</v>
      </c>
      <c r="C67" s="71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1"/>
      <c r="L67" s="71"/>
      <c r="M67" s="71"/>
      <c r="N67" s="86" t="e">
        <f>+#REF!+#REF!+#REF!+#REF!+#REF!+#REF!+L67+K67</f>
        <v>#REF!</v>
      </c>
    </row>
    <row r="68" spans="2:14" s="4" customFormat="1" ht="35.1" customHeight="1" x14ac:dyDescent="0.35">
      <c r="B68" s="72" t="s">
        <v>80</v>
      </c>
      <c r="C68" s="73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3"/>
      <c r="L68" s="73"/>
      <c r="M68" s="73"/>
      <c r="N68" s="86" t="e">
        <f>+#REF!+#REF!+#REF!+#REF!+#REF!+#REF!+L68+K68</f>
        <v>#REF!</v>
      </c>
    </row>
    <row r="69" spans="2:14" s="4" customFormat="1" ht="35.1" customHeight="1" x14ac:dyDescent="0.35">
      <c r="B69" s="75" t="s">
        <v>81</v>
      </c>
      <c r="C69" s="73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3"/>
      <c r="L69" s="73"/>
      <c r="M69" s="73"/>
      <c r="N69" s="86" t="e">
        <f>+#REF!+#REF!+#REF!+#REF!+#REF!+#REF!+L69+K69</f>
        <v>#REF!</v>
      </c>
    </row>
    <row r="70" spans="2:14" s="4" customFormat="1" ht="35.1" customHeight="1" x14ac:dyDescent="0.35">
      <c r="B70" s="69" t="s">
        <v>82</v>
      </c>
      <c r="C70" s="71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1"/>
      <c r="L70" s="71"/>
      <c r="M70" s="71"/>
      <c r="N70" s="86" t="e">
        <f>+#REF!+#REF!+#REF!+#REF!+#REF!+#REF!+L70+K70</f>
        <v>#REF!</v>
      </c>
    </row>
    <row r="71" spans="2:14" s="4" customFormat="1" ht="35.1" customHeight="1" x14ac:dyDescent="0.35">
      <c r="B71" s="72" t="s">
        <v>83</v>
      </c>
      <c r="C71" s="73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3"/>
      <c r="L71" s="73"/>
      <c r="M71" s="73"/>
      <c r="N71" s="86" t="e">
        <f>+#REF!+#REF!+#REF!+#REF!+#REF!+#REF!+L71+K71</f>
        <v>#REF!</v>
      </c>
    </row>
    <row r="72" spans="2:14" s="4" customFormat="1" ht="35.1" customHeight="1" x14ac:dyDescent="0.35">
      <c r="B72" s="72" t="s">
        <v>84</v>
      </c>
      <c r="C72" s="73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3"/>
      <c r="L72" s="73"/>
      <c r="M72" s="73"/>
      <c r="N72" s="86" t="e">
        <f>+#REF!+#REF!+#REF!+#REF!+#REF!+#REF!+L72+K72</f>
        <v>#REF!</v>
      </c>
    </row>
    <row r="73" spans="2:14" s="4" customFormat="1" ht="35.1" customHeight="1" x14ac:dyDescent="0.35">
      <c r="B73" s="75" t="s">
        <v>85</v>
      </c>
      <c r="C73" s="73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3"/>
      <c r="L73" s="73"/>
      <c r="M73" s="73"/>
      <c r="N73" s="86" t="e">
        <f>+#REF!+#REF!+#REF!+#REF!+#REF!+#REF!+L73+K73</f>
        <v>#REF!</v>
      </c>
    </row>
    <row r="74" spans="2:14" s="4" customFormat="1" ht="35.1" customHeight="1" x14ac:dyDescent="0.35">
      <c r="B74" s="69" t="s">
        <v>86</v>
      </c>
      <c r="C74" s="79"/>
      <c r="D74" s="15"/>
      <c r="E74" s="15"/>
      <c r="F74" s="15"/>
      <c r="G74" s="15"/>
      <c r="H74" s="15"/>
      <c r="I74" s="16"/>
      <c r="J74" s="16"/>
      <c r="K74" s="79"/>
      <c r="L74" s="79"/>
      <c r="M74" s="79"/>
      <c r="N74" s="86" t="e">
        <f>+#REF!+#REF!+#REF!+#REF!+#REF!+#REF!+L74+K74</f>
        <v>#REF!</v>
      </c>
    </row>
    <row r="75" spans="2:14" s="4" customFormat="1" ht="35.1" customHeight="1" x14ac:dyDescent="0.35">
      <c r="B75" s="69" t="s">
        <v>87</v>
      </c>
      <c r="C75" s="79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79"/>
      <c r="L75" s="79"/>
      <c r="M75" s="79"/>
      <c r="N75" s="86" t="e">
        <f>+#REF!+#REF!+#REF!+#REF!+#REF!+#REF!+L75+K75</f>
        <v>#REF!</v>
      </c>
    </row>
    <row r="76" spans="2:14" s="4" customFormat="1" ht="35.1" customHeight="1" x14ac:dyDescent="0.35">
      <c r="B76" s="72" t="s">
        <v>88</v>
      </c>
      <c r="C76" s="80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0"/>
      <c r="L76" s="80"/>
      <c r="M76" s="80"/>
      <c r="N76" s="86" t="e">
        <f>+#REF!+#REF!+#REF!+#REF!+#REF!+#REF!+L76+K76</f>
        <v>#REF!</v>
      </c>
    </row>
    <row r="77" spans="2:14" s="4" customFormat="1" ht="35.1" customHeight="1" x14ac:dyDescent="0.35">
      <c r="B77" s="72" t="s">
        <v>89</v>
      </c>
      <c r="C77" s="80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0"/>
      <c r="L77" s="80"/>
      <c r="M77" s="80"/>
      <c r="N77" s="86" t="e">
        <f>+#REF!+#REF!+#REF!+#REF!+#REF!+#REF!+L77+K77</f>
        <v>#REF!</v>
      </c>
    </row>
    <row r="78" spans="2:14" s="4" customFormat="1" ht="35.1" customHeight="1" x14ac:dyDescent="0.35">
      <c r="B78" s="69" t="s">
        <v>90</v>
      </c>
      <c r="C78" s="79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79"/>
      <c r="L78" s="79"/>
      <c r="M78" s="79"/>
      <c r="N78" s="86" t="e">
        <f>+#REF!+#REF!+#REF!+#REF!+#REF!+#REF!+L78+K78</f>
        <v>#REF!</v>
      </c>
    </row>
    <row r="79" spans="2:14" s="4" customFormat="1" ht="35.1" customHeight="1" x14ac:dyDescent="0.35">
      <c r="B79" s="72" t="s">
        <v>91</v>
      </c>
      <c r="C79" s="80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0"/>
      <c r="L79" s="80"/>
      <c r="M79" s="80"/>
      <c r="N79" s="86" t="e">
        <f>+#REF!+#REF!+#REF!+#REF!+#REF!+#REF!+L79+K79</f>
        <v>#REF!</v>
      </c>
    </row>
    <row r="80" spans="2:14" s="4" customFormat="1" ht="35.1" customHeight="1" x14ac:dyDescent="0.35">
      <c r="B80" s="72" t="s">
        <v>92</v>
      </c>
      <c r="C80" s="80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0"/>
      <c r="L80" s="80"/>
      <c r="M80" s="80"/>
      <c r="N80" s="86" t="e">
        <f>+#REF!+#REF!+#REF!+#REF!+#REF!+#REF!+L80+K80</f>
        <v>#REF!</v>
      </c>
    </row>
    <row r="81" spans="2:14" s="4" customFormat="1" ht="35.1" customHeight="1" x14ac:dyDescent="0.35">
      <c r="B81" s="69" t="s">
        <v>93</v>
      </c>
      <c r="C81" s="79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79"/>
      <c r="L81" s="79"/>
      <c r="M81" s="79"/>
      <c r="N81" s="86" t="e">
        <f>+#REF!+#REF!+#REF!+#REF!+#REF!+#REF!+L81+K81</f>
        <v>#REF!</v>
      </c>
    </row>
    <row r="82" spans="2:14" s="4" customFormat="1" ht="35.1" customHeight="1" x14ac:dyDescent="0.35">
      <c r="B82" s="72" t="s">
        <v>94</v>
      </c>
      <c r="C82" s="80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0"/>
      <c r="L82" s="80"/>
      <c r="M82" s="80"/>
      <c r="N82" s="86" t="e">
        <f>+#REF!+#REF!+#REF!+#REF!+#REF!+#REF!+L82+K82</f>
        <v>#REF!</v>
      </c>
    </row>
    <row r="83" spans="2:14" s="4" customFormat="1" ht="35.1" customHeight="1" x14ac:dyDescent="0.35">
      <c r="B83" s="81" t="s">
        <v>95</v>
      </c>
      <c r="C83" s="82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2">
        <f t="shared" ref="K83:M83" si="10">+K10+K16+K26+K36+K44+K52+K62+K67+K70</f>
        <v>39906941.620000005</v>
      </c>
      <c r="L83" s="82">
        <f t="shared" si="10"/>
        <v>83887293.799999997</v>
      </c>
      <c r="M83" s="82">
        <f t="shared" si="10"/>
        <v>161316008.19</v>
      </c>
      <c r="N83" s="82" t="e">
        <f>+N62+N52+N26+N16+N10+N36</f>
        <v>#REF!</v>
      </c>
    </row>
    <row r="84" spans="2:14" ht="18.75" x14ac:dyDescent="0.25">
      <c r="B84" s="41" t="s">
        <v>111</v>
      </c>
      <c r="C84" s="88"/>
      <c r="N84" s="39"/>
    </row>
    <row r="85" spans="2:14" ht="18.75" x14ac:dyDescent="0.25">
      <c r="B85" s="42" t="s">
        <v>112</v>
      </c>
      <c r="C85" s="39"/>
      <c r="F85" s="50"/>
      <c r="K85" s="39"/>
      <c r="L85" s="39"/>
      <c r="M85" s="39"/>
    </row>
    <row r="86" spans="2:14" ht="37.5" x14ac:dyDescent="0.25">
      <c r="B86" s="42" t="s">
        <v>113</v>
      </c>
      <c r="N86" s="39"/>
    </row>
    <row r="87" spans="2:14" ht="18.75" x14ac:dyDescent="0.25">
      <c r="B87" s="42" t="s">
        <v>114</v>
      </c>
    </row>
    <row r="88" spans="2:14" ht="18.75" x14ac:dyDescent="0.25">
      <c r="B88" s="42" t="s">
        <v>115</v>
      </c>
    </row>
    <row r="89" spans="2:14" ht="18.75" x14ac:dyDescent="0.25">
      <c r="B89" s="42" t="s">
        <v>116</v>
      </c>
    </row>
    <row r="90" spans="2:14" ht="18.75" x14ac:dyDescent="0.25">
      <c r="B90" s="42" t="s">
        <v>117</v>
      </c>
    </row>
    <row r="91" spans="2:14" x14ac:dyDescent="0.25">
      <c r="B91" s="83"/>
    </row>
    <row r="92" spans="2:14" x14ac:dyDescent="0.25">
      <c r="B92" s="83"/>
    </row>
    <row r="93" spans="2:14" x14ac:dyDescent="0.25">
      <c r="B93" s="83"/>
    </row>
    <row r="94" spans="2:14" ht="24.95" customHeight="1" x14ac:dyDescent="0.35">
      <c r="B94" s="43" t="s">
        <v>119</v>
      </c>
      <c r="C94" s="27"/>
      <c r="D94" s="27"/>
      <c r="E94" s="27"/>
      <c r="F94" s="27"/>
      <c r="G94" s="27"/>
      <c r="H94" s="27"/>
      <c r="I94" s="27"/>
      <c r="J94" s="27"/>
      <c r="K94" s="92"/>
      <c r="L94" s="27"/>
      <c r="M94" s="27"/>
      <c r="N94" s="27"/>
    </row>
    <row r="95" spans="2:14" ht="23.25" customHeight="1" x14ac:dyDescent="0.3">
      <c r="B95" s="84" t="s">
        <v>140</v>
      </c>
      <c r="C95" s="89"/>
      <c r="D95" s="89"/>
      <c r="E95" s="89"/>
      <c r="F95" s="89"/>
      <c r="G95" s="89"/>
      <c r="H95" s="89"/>
      <c r="I95" s="89"/>
      <c r="J95" s="89"/>
      <c r="K95" s="84"/>
      <c r="L95" s="89"/>
      <c r="M95" s="89"/>
      <c r="N95" s="89"/>
    </row>
    <row r="97" spans="1:14" ht="33.75" customHeight="1" x14ac:dyDescent="0.35">
      <c r="A97" s="1" t="s">
        <v>96</v>
      </c>
    </row>
    <row r="98" spans="1:14" ht="23.25" customHeight="1" x14ac:dyDescent="0.35">
      <c r="B98" s="136" t="s">
        <v>142</v>
      </c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</row>
    <row r="99" spans="1:14" ht="18.75" x14ac:dyDescent="0.3">
      <c r="B99" s="167" t="s">
        <v>141</v>
      </c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</row>
    <row r="100" spans="1:14" ht="23.25" x14ac:dyDescent="0.35">
      <c r="B100" s="136"/>
      <c r="C100" s="136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37"/>
      <c r="C103" s="137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4" zoomScale="60" zoomScaleNormal="100" workbookViewId="0">
      <selection activeCell="B39" sqref="B39"/>
    </sheetView>
  </sheetViews>
  <sheetFormatPr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98" t="s">
        <v>1</v>
      </c>
      <c r="B1" s="198"/>
      <c r="C1" s="198"/>
      <c r="D1" s="198"/>
      <c r="E1" s="36"/>
      <c r="F1" s="36"/>
    </row>
    <row r="2" spans="1:7" ht="15.75" x14ac:dyDescent="0.25">
      <c r="A2" s="199" t="s">
        <v>125</v>
      </c>
      <c r="B2" s="199"/>
      <c r="C2" s="199"/>
      <c r="D2" s="199"/>
      <c r="E2" s="51"/>
      <c r="F2" s="51"/>
    </row>
    <row r="3" spans="1:7" x14ac:dyDescent="0.25">
      <c r="A3" s="200" t="s">
        <v>126</v>
      </c>
      <c r="B3" s="200"/>
      <c r="C3" s="200"/>
      <c r="D3" s="200"/>
    </row>
    <row r="6" spans="1:7" ht="15" customHeight="1" x14ac:dyDescent="0.25">
      <c r="A6" s="201" t="s">
        <v>4</v>
      </c>
      <c r="B6" s="196" t="s">
        <v>127</v>
      </c>
      <c r="C6" s="196" t="s">
        <v>128</v>
      </c>
      <c r="D6" s="196" t="s">
        <v>129</v>
      </c>
      <c r="G6" s="161" t="s">
        <v>124</v>
      </c>
    </row>
    <row r="7" spans="1:7" ht="41.25" customHeight="1" x14ac:dyDescent="0.25">
      <c r="A7" s="201"/>
      <c r="B7" s="197"/>
      <c r="C7" s="197"/>
      <c r="D7" s="197"/>
      <c r="G7" s="162"/>
    </row>
    <row r="8" spans="1:7" ht="26.25" x14ac:dyDescent="0.4">
      <c r="A8" s="57" t="s">
        <v>21</v>
      </c>
      <c r="B8" s="58">
        <f>+B9+B15+B25+B35+B45</f>
        <v>1202938070</v>
      </c>
      <c r="C8" s="59"/>
      <c r="D8" s="59"/>
      <c r="G8" s="20"/>
    </row>
    <row r="9" spans="1:7" ht="26.25" x14ac:dyDescent="0.4">
      <c r="A9" s="60" t="s">
        <v>22</v>
      </c>
      <c r="B9" s="61">
        <f>SUM(B10:B14)</f>
        <v>506673314</v>
      </c>
      <c r="C9" s="62">
        <v>667800174</v>
      </c>
      <c r="D9" s="63">
        <f>+B9-C9</f>
        <v>-161126860</v>
      </c>
      <c r="G9" s="52">
        <f>SUM(G10:G14)</f>
        <v>470718115.75</v>
      </c>
    </row>
    <row r="10" spans="1:7" ht="26.25" x14ac:dyDescent="0.4">
      <c r="A10" s="64" t="s">
        <v>23</v>
      </c>
      <c r="B10" s="65">
        <v>378779046</v>
      </c>
      <c r="C10" s="59"/>
      <c r="D10" s="63"/>
      <c r="G10" s="53">
        <v>342823847.75</v>
      </c>
    </row>
    <row r="11" spans="1:7" ht="26.25" x14ac:dyDescent="0.4">
      <c r="A11" s="64" t="s">
        <v>24</v>
      </c>
      <c r="B11" s="65">
        <v>75415154</v>
      </c>
      <c r="C11" s="59"/>
      <c r="D11" s="63"/>
      <c r="G11" s="53">
        <v>75415154</v>
      </c>
    </row>
    <row r="12" spans="1:7" ht="26.25" x14ac:dyDescent="0.4">
      <c r="A12" s="64" t="s">
        <v>25</v>
      </c>
      <c r="B12" s="65"/>
      <c r="C12" s="59"/>
      <c r="D12" s="59"/>
      <c r="G12" s="53"/>
    </row>
    <row r="13" spans="1:7" ht="26.25" x14ac:dyDescent="0.4">
      <c r="A13" s="64" t="s">
        <v>26</v>
      </c>
      <c r="B13" s="65"/>
      <c r="C13" s="59"/>
      <c r="D13" s="59"/>
      <c r="G13" s="53"/>
    </row>
    <row r="14" spans="1:7" ht="26.25" x14ac:dyDescent="0.4">
      <c r="A14" s="64" t="s">
        <v>27</v>
      </c>
      <c r="B14" s="65">
        <v>52479114</v>
      </c>
      <c r="C14" s="59"/>
      <c r="D14" s="63"/>
      <c r="G14" s="53">
        <v>52479114</v>
      </c>
    </row>
    <row r="15" spans="1:7" ht="26.25" x14ac:dyDescent="0.4">
      <c r="A15" s="60" t="s">
        <v>28</v>
      </c>
      <c r="B15" s="61">
        <f>SUM(B16:B24)</f>
        <v>232445095</v>
      </c>
      <c r="C15" s="59"/>
      <c r="D15" s="59"/>
      <c r="G15" s="52">
        <f>SUM(G16:G24)</f>
        <v>42834533.909999996</v>
      </c>
    </row>
    <row r="16" spans="1:7" ht="26.25" x14ac:dyDescent="0.4">
      <c r="A16" s="64" t="s">
        <v>29</v>
      </c>
      <c r="B16" s="65">
        <v>35310000</v>
      </c>
      <c r="C16" s="59"/>
      <c r="D16" s="59"/>
      <c r="G16" s="53">
        <v>2379966.27</v>
      </c>
    </row>
    <row r="17" spans="1:7" ht="26.25" x14ac:dyDescent="0.4">
      <c r="A17" s="64" t="s">
        <v>30</v>
      </c>
      <c r="B17" s="65">
        <v>5623613</v>
      </c>
      <c r="C17" s="65">
        <v>4600000</v>
      </c>
      <c r="D17" s="59"/>
      <c r="G17" s="53"/>
    </row>
    <row r="18" spans="1:7" ht="26.25" x14ac:dyDescent="0.4">
      <c r="A18" s="64" t="s">
        <v>31</v>
      </c>
      <c r="B18" s="65">
        <v>7900000</v>
      </c>
      <c r="C18" s="59"/>
      <c r="D18" s="59"/>
      <c r="G18" s="53">
        <v>168250</v>
      </c>
    </row>
    <row r="19" spans="1:7" ht="26.25" x14ac:dyDescent="0.4">
      <c r="A19" s="64" t="s">
        <v>32</v>
      </c>
      <c r="B19" s="65">
        <v>1100000</v>
      </c>
      <c r="C19" s="59"/>
      <c r="D19" s="59"/>
      <c r="G19" s="53"/>
    </row>
    <row r="20" spans="1:7" ht="26.25" x14ac:dyDescent="0.4">
      <c r="A20" s="64" t="s">
        <v>33</v>
      </c>
      <c r="B20" s="65">
        <v>12837188</v>
      </c>
      <c r="C20" s="62">
        <v>3600000</v>
      </c>
      <c r="D20" s="59"/>
      <c r="G20" s="53">
        <v>12537796.68</v>
      </c>
    </row>
    <row r="21" spans="1:7" ht="26.25" x14ac:dyDescent="0.4">
      <c r="A21" s="64" t="s">
        <v>34</v>
      </c>
      <c r="B21" s="65">
        <v>13500000</v>
      </c>
      <c r="C21" s="59"/>
      <c r="D21" s="59"/>
      <c r="G21" s="53"/>
    </row>
    <row r="22" spans="1:7" ht="57.75" customHeight="1" x14ac:dyDescent="0.4">
      <c r="A22" s="66" t="s">
        <v>35</v>
      </c>
      <c r="B22" s="65">
        <v>24201990</v>
      </c>
      <c r="C22" s="62">
        <f>25000000+5000000</f>
        <v>30000000</v>
      </c>
      <c r="D22" s="59"/>
      <c r="G22" s="53">
        <v>8416000</v>
      </c>
    </row>
    <row r="23" spans="1:7" ht="64.5" customHeight="1" x14ac:dyDescent="0.4">
      <c r="A23" s="66" t="s">
        <v>36</v>
      </c>
      <c r="B23" s="65">
        <v>89772304</v>
      </c>
      <c r="C23" s="62">
        <v>6000000</v>
      </c>
      <c r="D23" s="59"/>
      <c r="G23" s="53">
        <v>5332520.96</v>
      </c>
    </row>
    <row r="24" spans="1:7" ht="26.25" x14ac:dyDescent="0.4">
      <c r="A24" s="64" t="s">
        <v>37</v>
      </c>
      <c r="B24" s="65">
        <v>42200000</v>
      </c>
      <c r="C24" s="59"/>
      <c r="D24" s="59"/>
      <c r="G24" s="53">
        <v>14000000</v>
      </c>
    </row>
    <row r="25" spans="1:7" ht="26.25" x14ac:dyDescent="0.4">
      <c r="A25" s="60" t="s">
        <v>38</v>
      </c>
      <c r="B25" s="61">
        <f>SUM(B26:B34)</f>
        <v>401710000</v>
      </c>
      <c r="C25" s="59"/>
      <c r="D25" s="59"/>
      <c r="G25" s="52">
        <f>SUM(G26:G34)</f>
        <v>204726880</v>
      </c>
    </row>
    <row r="26" spans="1:7" ht="26.25" x14ac:dyDescent="0.4">
      <c r="A26" s="64" t="s">
        <v>39</v>
      </c>
      <c r="B26" s="65">
        <v>3600000</v>
      </c>
      <c r="C26" s="59"/>
      <c r="D26" s="59"/>
      <c r="G26" s="20"/>
    </row>
    <row r="27" spans="1:7" ht="26.25" x14ac:dyDescent="0.4">
      <c r="A27" s="64" t="s">
        <v>40</v>
      </c>
      <c r="B27" s="65">
        <v>10600000</v>
      </c>
      <c r="C27" s="62">
        <v>10000000</v>
      </c>
      <c r="D27" s="59"/>
      <c r="G27" s="54">
        <v>4000000</v>
      </c>
    </row>
    <row r="28" spans="1:7" ht="26.25" x14ac:dyDescent="0.4">
      <c r="A28" s="64" t="s">
        <v>41</v>
      </c>
      <c r="B28" s="65">
        <f>330450000</f>
        <v>330450000</v>
      </c>
      <c r="C28" s="62">
        <v>720000000</v>
      </c>
      <c r="D28" s="63">
        <f>+B28-C28</f>
        <v>-389550000</v>
      </c>
      <c r="G28" s="54">
        <v>200000000</v>
      </c>
    </row>
    <row r="29" spans="1:7" ht="26.25" x14ac:dyDescent="0.4">
      <c r="A29" s="64" t="s">
        <v>42</v>
      </c>
      <c r="B29" s="65">
        <v>2000000</v>
      </c>
      <c r="C29" s="59"/>
      <c r="D29" s="59"/>
      <c r="E29">
        <f>128000000+389550000</f>
        <v>517550000</v>
      </c>
      <c r="G29" s="20"/>
    </row>
    <row r="30" spans="1:7" ht="26.25" x14ac:dyDescent="0.4">
      <c r="A30" s="64" t="s">
        <v>43</v>
      </c>
      <c r="B30" s="65">
        <v>2815000</v>
      </c>
      <c r="C30" s="59"/>
      <c r="D30" s="59"/>
      <c r="G30" s="20"/>
    </row>
    <row r="31" spans="1:7" ht="26.25" x14ac:dyDescent="0.4">
      <c r="A31" s="64" t="s">
        <v>44</v>
      </c>
      <c r="B31" s="65">
        <v>620000</v>
      </c>
      <c r="C31" s="59"/>
      <c r="D31" s="59"/>
      <c r="G31" s="20"/>
    </row>
    <row r="32" spans="1:7" ht="40.5" customHeight="1" x14ac:dyDescent="0.4">
      <c r="A32" s="66" t="s">
        <v>45</v>
      </c>
      <c r="B32" s="65">
        <v>16575000</v>
      </c>
      <c r="C32" s="59"/>
      <c r="D32" s="59"/>
      <c r="G32" s="20"/>
    </row>
    <row r="33" spans="1:7" ht="51.75" customHeight="1" x14ac:dyDescent="0.4">
      <c r="A33" s="66" t="s">
        <v>46</v>
      </c>
      <c r="B33" s="65"/>
      <c r="C33" s="59"/>
      <c r="D33" s="59"/>
      <c r="G33" s="20"/>
    </row>
    <row r="34" spans="1:7" ht="26.25" x14ac:dyDescent="0.4">
      <c r="A34" s="64" t="s">
        <v>47</v>
      </c>
      <c r="B34" s="65">
        <v>35050000</v>
      </c>
      <c r="C34" s="62">
        <v>17500000</v>
      </c>
      <c r="D34" s="59"/>
      <c r="G34" s="53">
        <v>726880</v>
      </c>
    </row>
    <row r="35" spans="1:7" ht="24.95" customHeight="1" x14ac:dyDescent="0.4">
      <c r="A35" s="60" t="s">
        <v>64</v>
      </c>
      <c r="B35" s="61">
        <f>SUM(B36:B44)</f>
        <v>52109661</v>
      </c>
      <c r="C35" s="59"/>
      <c r="D35" s="59"/>
      <c r="G35" s="52">
        <f>SUM(G36:G44)</f>
        <v>12392750</v>
      </c>
    </row>
    <row r="36" spans="1:7" ht="24.95" customHeight="1" x14ac:dyDescent="0.4">
      <c r="A36" s="64" t="s">
        <v>65</v>
      </c>
      <c r="B36" s="65">
        <v>24200000</v>
      </c>
      <c r="C36" s="62">
        <f>82000000+10500000</f>
        <v>92500000</v>
      </c>
      <c r="D36" s="63">
        <f>+B36-C36</f>
        <v>-68300000</v>
      </c>
      <c r="G36" s="53">
        <v>6976750</v>
      </c>
    </row>
    <row r="37" spans="1:7" ht="60" customHeight="1" x14ac:dyDescent="0.4">
      <c r="A37" s="66" t="s">
        <v>66</v>
      </c>
      <c r="B37" s="65">
        <v>1100000</v>
      </c>
      <c r="C37" s="65">
        <v>23700000</v>
      </c>
      <c r="D37" s="63">
        <f>+B37-C37</f>
        <v>-22600000</v>
      </c>
      <c r="G37" s="20"/>
    </row>
    <row r="38" spans="1:7" ht="33" customHeight="1" x14ac:dyDescent="0.4">
      <c r="A38" s="66" t="s">
        <v>67</v>
      </c>
      <c r="B38" s="65">
        <v>250000</v>
      </c>
      <c r="C38" s="59"/>
      <c r="D38" s="59"/>
      <c r="G38" s="20"/>
    </row>
    <row r="39" spans="1:7" ht="32.25" customHeight="1" x14ac:dyDescent="0.4">
      <c r="A39" s="66" t="s">
        <v>68</v>
      </c>
      <c r="B39" s="65">
        <v>11850000</v>
      </c>
      <c r="C39" s="62">
        <v>30000000</v>
      </c>
      <c r="D39" s="63">
        <f>+B39-C39</f>
        <v>-18150000</v>
      </c>
      <c r="G39" s="20"/>
    </row>
    <row r="40" spans="1:7" ht="24.95" customHeight="1" x14ac:dyDescent="0.4">
      <c r="A40" s="64" t="s">
        <v>69</v>
      </c>
      <c r="B40" s="65">
        <v>8600000</v>
      </c>
      <c r="C40" s="62">
        <v>10000000</v>
      </c>
      <c r="D40" s="63">
        <f>+B40-C40</f>
        <v>-1400000</v>
      </c>
      <c r="G40" s="53">
        <v>1416000</v>
      </c>
    </row>
    <row r="41" spans="1:7" ht="24.95" customHeight="1" x14ac:dyDescent="0.4">
      <c r="A41" s="64" t="s">
        <v>70</v>
      </c>
      <c r="B41" s="65">
        <v>3000000</v>
      </c>
      <c r="C41" s="59"/>
      <c r="D41" s="59"/>
      <c r="G41" s="20"/>
    </row>
    <row r="42" spans="1:7" ht="24.95" customHeight="1" x14ac:dyDescent="0.4">
      <c r="A42" s="64" t="s">
        <v>71</v>
      </c>
      <c r="B42" s="65"/>
      <c r="C42" s="59"/>
      <c r="D42" s="59"/>
      <c r="G42" s="20"/>
    </row>
    <row r="43" spans="1:7" ht="24.95" customHeight="1" x14ac:dyDescent="0.4">
      <c r="A43" s="64" t="s">
        <v>72</v>
      </c>
      <c r="B43" s="65">
        <v>1109661</v>
      </c>
      <c r="C43" s="62">
        <v>5000000</v>
      </c>
      <c r="D43" s="59"/>
      <c r="G43" s="54">
        <v>4000000</v>
      </c>
    </row>
    <row r="44" spans="1:7" ht="45" customHeight="1" x14ac:dyDescent="0.4">
      <c r="A44" s="66" t="s">
        <v>73</v>
      </c>
      <c r="B44" s="65">
        <v>2000000</v>
      </c>
      <c r="C44" s="59"/>
      <c r="D44" s="59"/>
      <c r="G44" s="20"/>
    </row>
    <row r="45" spans="1:7" ht="24.95" customHeight="1" x14ac:dyDescent="0.4">
      <c r="A45" s="60" t="s">
        <v>74</v>
      </c>
      <c r="B45" s="61">
        <f>SUM(B46:B48)</f>
        <v>10000000</v>
      </c>
      <c r="C45" s="59"/>
      <c r="D45" s="59"/>
      <c r="G45" s="52">
        <f>SUM(G46:G48)</f>
        <v>12000000</v>
      </c>
    </row>
    <row r="46" spans="1:7" ht="24.95" customHeight="1" x14ac:dyDescent="0.4">
      <c r="A46" s="64" t="s">
        <v>75</v>
      </c>
      <c r="B46" s="65">
        <v>10000000</v>
      </c>
      <c r="C46" s="62">
        <f>60000000+5000000</f>
        <v>65000000</v>
      </c>
      <c r="D46" s="63">
        <f>+B46-C46</f>
        <v>-55000000</v>
      </c>
      <c r="G46" s="53">
        <v>12000000</v>
      </c>
    </row>
    <row r="47" spans="1:7" ht="24.95" customHeight="1" x14ac:dyDescent="0.4">
      <c r="A47" s="64" t="s">
        <v>76</v>
      </c>
      <c r="B47" s="65"/>
      <c r="C47" s="59"/>
      <c r="D47" s="59"/>
      <c r="G47" s="20"/>
    </row>
    <row r="48" spans="1:7" ht="24.95" customHeight="1" x14ac:dyDescent="0.4">
      <c r="A48" s="64" t="s">
        <v>77</v>
      </c>
      <c r="B48" s="65"/>
      <c r="C48" s="59"/>
      <c r="D48" s="59"/>
      <c r="G48" s="20"/>
    </row>
    <row r="49" spans="1:7" ht="54" customHeight="1" x14ac:dyDescent="0.4">
      <c r="A49" s="66" t="s">
        <v>78</v>
      </c>
      <c r="B49" s="65"/>
      <c r="C49" s="59"/>
      <c r="D49" s="59"/>
      <c r="G49" s="20"/>
    </row>
    <row r="50" spans="1:7" ht="24.95" customHeight="1" x14ac:dyDescent="0.4">
      <c r="A50" s="67" t="s">
        <v>95</v>
      </c>
      <c r="B50" s="68">
        <f>+B9+B15+B25+B35+B45</f>
        <v>1202938070</v>
      </c>
      <c r="C50" s="68">
        <f>SUM(C8:C49)</f>
        <v>1685700174</v>
      </c>
      <c r="D50" s="68">
        <f>SUM(D8:D49)</f>
        <v>-716126860</v>
      </c>
      <c r="G50" s="55">
        <f>+G9+G15+G25+G35+G45</f>
        <v>742672279.65999997</v>
      </c>
    </row>
    <row r="52" spans="1:7" ht="17.25" x14ac:dyDescent="0.3">
      <c r="A52" s="5" t="s">
        <v>130</v>
      </c>
    </row>
    <row r="53" spans="1:7" ht="23.25" x14ac:dyDescent="0.35">
      <c r="A53" s="6" t="s">
        <v>131</v>
      </c>
      <c r="C53" s="54">
        <v>66800000</v>
      </c>
    </row>
    <row r="54" spans="1:7" ht="23.25" x14ac:dyDescent="0.35">
      <c r="A54" s="6" t="s">
        <v>132</v>
      </c>
      <c r="C54" s="54">
        <v>128750000</v>
      </c>
    </row>
    <row r="55" spans="1:7" ht="23.25" x14ac:dyDescent="0.35">
      <c r="A55" s="6" t="s">
        <v>133</v>
      </c>
      <c r="C55" s="54">
        <v>12000000</v>
      </c>
    </row>
    <row r="56" spans="1:7" ht="23.25" x14ac:dyDescent="0.35">
      <c r="A56" s="6" t="s">
        <v>134</v>
      </c>
      <c r="C56" s="54">
        <v>7000000</v>
      </c>
    </row>
    <row r="57" spans="1:7" ht="23.25" x14ac:dyDescent="0.35">
      <c r="A57" s="6" t="s">
        <v>135</v>
      </c>
      <c r="C57" s="54">
        <v>4000000</v>
      </c>
    </row>
    <row r="58" spans="1:7" ht="23.25" x14ac:dyDescent="0.35">
      <c r="A58" s="6" t="s">
        <v>136</v>
      </c>
      <c r="C58" s="54">
        <v>10800000</v>
      </c>
    </row>
    <row r="59" spans="1:7" ht="23.25" x14ac:dyDescent="0.35">
      <c r="A59" s="6" t="s">
        <v>137</v>
      </c>
      <c r="C59" s="54">
        <v>4440000</v>
      </c>
    </row>
    <row r="60" spans="1:7" ht="23.25" x14ac:dyDescent="0.35">
      <c r="A60" s="6" t="s">
        <v>138</v>
      </c>
      <c r="C60" s="54">
        <v>1024000</v>
      </c>
    </row>
    <row r="61" spans="1:7" ht="23.25" x14ac:dyDescent="0.35">
      <c r="A61" s="6" t="s">
        <v>139</v>
      </c>
      <c r="C61" s="54">
        <v>4360000</v>
      </c>
    </row>
    <row r="62" spans="1:7" ht="23.25" x14ac:dyDescent="0.35">
      <c r="C62" s="56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76" zoomScale="60" zoomScaleNormal="100" workbookViewId="0">
      <selection activeCell="B4" sqref="B4:Q4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37"/>
    </row>
    <row r="2" spans="2:18" ht="21" customHeight="1" x14ac:dyDescent="0.3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36"/>
    </row>
    <row r="3" spans="2:18" ht="18.75" x14ac:dyDescent="0.3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37"/>
    </row>
    <row r="4" spans="2:18" ht="15.75" customHeight="1" x14ac:dyDescent="0.3">
      <c r="B4" s="154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8" ht="30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35" t="s">
        <v>99</v>
      </c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</row>
    <row r="98" spans="1:17" ht="23.25" x14ac:dyDescent="0.35">
      <c r="B98" s="28" t="s">
        <v>101</v>
      </c>
      <c r="C98" s="156" t="s">
        <v>103</v>
      </c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</row>
    <row r="99" spans="1:17" ht="23.25" x14ac:dyDescent="0.35">
      <c r="B99" s="20"/>
      <c r="C99" s="20"/>
      <c r="D99" s="20"/>
    </row>
    <row r="100" spans="1:17" ht="23.25" x14ac:dyDescent="0.35">
      <c r="B100" s="136"/>
      <c r="C100" s="136"/>
      <c r="D100" s="136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7"/>
      <c r="C103" s="137"/>
      <c r="D103" s="137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17"/>
  <sheetViews>
    <sheetView workbookViewId="0">
      <selection activeCell="I115" sqref="I115"/>
    </sheetView>
  </sheetViews>
  <sheetFormatPr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206</v>
      </c>
      <c r="F3" s="102">
        <v>229982</v>
      </c>
      <c r="G3" t="s">
        <v>246</v>
      </c>
    </row>
    <row r="4" spans="5:7" ht="15.75" thickBot="1" x14ac:dyDescent="0.3">
      <c r="F4" s="102"/>
    </row>
    <row r="5" spans="5:7" ht="15.75" thickBot="1" x14ac:dyDescent="0.3">
      <c r="E5" t="s">
        <v>179</v>
      </c>
      <c r="F5" s="102">
        <v>118397.42</v>
      </c>
      <c r="G5" t="s">
        <v>242</v>
      </c>
    </row>
    <row r="6" spans="5:7" ht="15.75" thickBot="1" x14ac:dyDescent="0.3">
      <c r="E6" t="s">
        <v>179</v>
      </c>
      <c r="F6" s="117">
        <v>134520</v>
      </c>
      <c r="G6" t="s">
        <v>242</v>
      </c>
    </row>
    <row r="7" spans="5:7" ht="15.75" thickBot="1" x14ac:dyDescent="0.3">
      <c r="F7" s="117"/>
    </row>
    <row r="8" spans="5:7" ht="15.75" thickBot="1" x14ac:dyDescent="0.3">
      <c r="E8" t="s">
        <v>197</v>
      </c>
      <c r="F8" s="102">
        <v>143582.39999999999</v>
      </c>
      <c r="G8" t="s">
        <v>245</v>
      </c>
    </row>
    <row r="9" spans="5:7" ht="15.75" thickBot="1" x14ac:dyDescent="0.3">
      <c r="F9" s="102"/>
    </row>
    <row r="10" spans="5:7" ht="15.75" thickBot="1" x14ac:dyDescent="0.3">
      <c r="F10" s="102"/>
    </row>
    <row r="11" spans="5:7" ht="15.75" thickBot="1" x14ac:dyDescent="0.3">
      <c r="E11" t="s">
        <v>185</v>
      </c>
      <c r="F11" s="102">
        <v>17539.57</v>
      </c>
      <c r="G11" t="s">
        <v>241</v>
      </c>
    </row>
    <row r="12" spans="5:7" ht="15.75" thickBot="1" x14ac:dyDescent="0.3">
      <c r="E12" t="s">
        <v>185</v>
      </c>
      <c r="F12" s="97">
        <v>47300.28</v>
      </c>
      <c r="G12" t="s">
        <v>241</v>
      </c>
    </row>
    <row r="13" spans="5:7" ht="15.75" thickBot="1" x14ac:dyDescent="0.3">
      <c r="E13" t="s">
        <v>185</v>
      </c>
      <c r="F13" s="118">
        <v>73691</v>
      </c>
      <c r="G13" t="s">
        <v>241</v>
      </c>
    </row>
    <row r="14" spans="5:7" ht="15.75" thickBot="1" x14ac:dyDescent="0.3">
      <c r="E14" t="s">
        <v>185</v>
      </c>
      <c r="F14" s="117">
        <v>299000.2</v>
      </c>
      <c r="G14" t="s">
        <v>241</v>
      </c>
    </row>
    <row r="15" spans="5:7" ht="15.75" thickBot="1" x14ac:dyDescent="0.3">
      <c r="E15" t="s">
        <v>185</v>
      </c>
      <c r="F15" s="117">
        <v>10795.74</v>
      </c>
      <c r="G15" t="s">
        <v>241</v>
      </c>
    </row>
    <row r="16" spans="5:7" ht="15.75" thickBot="1" x14ac:dyDescent="0.3">
      <c r="E16" t="s">
        <v>185</v>
      </c>
      <c r="F16" s="117">
        <v>57679</v>
      </c>
      <c r="G16" t="s">
        <v>241</v>
      </c>
    </row>
    <row r="17" spans="5:7" ht="15.75" thickBot="1" x14ac:dyDescent="0.3">
      <c r="E17" t="s">
        <v>177</v>
      </c>
      <c r="F17" s="97">
        <v>380432.94</v>
      </c>
      <c r="G17" t="s">
        <v>241</v>
      </c>
    </row>
    <row r="18" spans="5:7" ht="15.75" thickBot="1" x14ac:dyDescent="0.3">
      <c r="E18" t="s">
        <v>177</v>
      </c>
      <c r="F18" s="97">
        <v>248000.09</v>
      </c>
      <c r="G18" t="s">
        <v>241</v>
      </c>
    </row>
    <row r="19" spans="5:7" ht="15.75" thickBot="1" x14ac:dyDescent="0.3">
      <c r="F19" s="97"/>
    </row>
    <row r="20" spans="5:7" ht="15.75" thickBot="1" x14ac:dyDescent="0.3">
      <c r="F20" s="97"/>
    </row>
    <row r="21" spans="5:7" ht="15.75" thickBot="1" x14ac:dyDescent="0.3">
      <c r="F21" s="97"/>
    </row>
    <row r="22" spans="5:7" ht="15.75" thickBot="1" x14ac:dyDescent="0.3">
      <c r="E22" t="s">
        <v>187</v>
      </c>
      <c r="F22" s="97">
        <v>18370</v>
      </c>
      <c r="G22" t="s">
        <v>240</v>
      </c>
    </row>
    <row r="23" spans="5:7" ht="15.75" thickBot="1" x14ac:dyDescent="0.3">
      <c r="F23" s="97"/>
    </row>
    <row r="24" spans="5:7" ht="15.75" thickBot="1" x14ac:dyDescent="0.3">
      <c r="F24" s="97"/>
    </row>
    <row r="25" spans="5:7" ht="15.75" thickBot="1" x14ac:dyDescent="0.3">
      <c r="E25" t="s">
        <v>181</v>
      </c>
      <c r="F25" s="97">
        <v>180000</v>
      </c>
      <c r="G25" t="s">
        <v>240</v>
      </c>
    </row>
    <row r="26" spans="5:7" ht="15.75" thickBot="1" x14ac:dyDescent="0.3">
      <c r="F26" s="97"/>
    </row>
    <row r="27" spans="5:7" ht="15.75" thickBot="1" x14ac:dyDescent="0.3">
      <c r="F27" s="97"/>
    </row>
    <row r="28" spans="5:7" ht="15.75" thickBot="1" x14ac:dyDescent="0.3">
      <c r="F28" s="97"/>
    </row>
    <row r="29" spans="5:7" ht="15.75" thickBot="1" x14ac:dyDescent="0.3">
      <c r="E29" t="s">
        <v>189</v>
      </c>
      <c r="F29" s="97">
        <v>180000</v>
      </c>
      <c r="G29" t="s">
        <v>240</v>
      </c>
    </row>
    <row r="30" spans="5:7" ht="15.75" thickBot="1" x14ac:dyDescent="0.3">
      <c r="F30" s="97"/>
    </row>
    <row r="31" spans="5:7" ht="15.75" thickBot="1" x14ac:dyDescent="0.3">
      <c r="F31" s="97"/>
    </row>
    <row r="32" spans="5:7" ht="15.75" thickBot="1" x14ac:dyDescent="0.3">
      <c r="E32" t="s">
        <v>204</v>
      </c>
      <c r="F32" s="97">
        <v>239989</v>
      </c>
      <c r="G32" t="s">
        <v>240</v>
      </c>
    </row>
    <row r="33" spans="5:7" ht="15.75" thickBot="1" x14ac:dyDescent="0.3">
      <c r="E33" t="s">
        <v>224</v>
      </c>
      <c r="F33" s="117">
        <v>93758.46</v>
      </c>
      <c r="G33" t="s">
        <v>240</v>
      </c>
    </row>
    <row r="34" spans="5:7" ht="15.75" thickBot="1" x14ac:dyDescent="0.3">
      <c r="E34" t="s">
        <v>175</v>
      </c>
      <c r="F34" s="97">
        <v>580635</v>
      </c>
      <c r="G34" t="s">
        <v>240</v>
      </c>
    </row>
    <row r="35" spans="5:7" ht="15.75" thickBot="1" x14ac:dyDescent="0.3">
      <c r="E35" t="s">
        <v>175</v>
      </c>
      <c r="F35" s="97">
        <v>422364.99</v>
      </c>
      <c r="G35" t="s">
        <v>240</v>
      </c>
    </row>
    <row r="36" spans="5:7" ht="15.75" thickBot="1" x14ac:dyDescent="0.3">
      <c r="E36" t="s">
        <v>175</v>
      </c>
      <c r="F36" s="118">
        <v>250000</v>
      </c>
      <c r="G36" t="s">
        <v>240</v>
      </c>
    </row>
    <row r="37" spans="5:7" ht="15.75" thickBot="1" x14ac:dyDescent="0.3">
      <c r="E37" t="s">
        <v>175</v>
      </c>
      <c r="F37" s="117">
        <v>699740</v>
      </c>
      <c r="G37" t="s">
        <v>240</v>
      </c>
    </row>
    <row r="38" spans="5:7" ht="15.75" thickBot="1" x14ac:dyDescent="0.3">
      <c r="F38" s="119"/>
    </row>
    <row r="39" spans="5:7" ht="15.75" thickBot="1" x14ac:dyDescent="0.3">
      <c r="F39" s="119"/>
    </row>
    <row r="40" spans="5:7" ht="15.75" thickBot="1" x14ac:dyDescent="0.3">
      <c r="E40" t="s">
        <v>191</v>
      </c>
      <c r="F40" s="97">
        <v>61478</v>
      </c>
      <c r="G40" t="s">
        <v>239</v>
      </c>
    </row>
    <row r="41" spans="5:7" ht="15.75" thickBot="1" x14ac:dyDescent="0.3">
      <c r="E41" t="s">
        <v>191</v>
      </c>
      <c r="F41" s="117">
        <v>855500</v>
      </c>
      <c r="G41" t="s">
        <v>239</v>
      </c>
    </row>
    <row r="42" spans="5:7" ht="15.75" thickBot="1" x14ac:dyDescent="0.3">
      <c r="E42" t="s">
        <v>173</v>
      </c>
      <c r="F42" s="97">
        <v>454756.11</v>
      </c>
      <c r="G42" t="s">
        <v>239</v>
      </c>
    </row>
    <row r="43" spans="5:7" ht="15.75" thickBot="1" x14ac:dyDescent="0.3">
      <c r="E43" t="s">
        <v>173</v>
      </c>
      <c r="F43" s="102">
        <v>5270379.6900000004</v>
      </c>
      <c r="G43" t="s">
        <v>239</v>
      </c>
    </row>
    <row r="44" spans="5:7" ht="15.75" thickBot="1" x14ac:dyDescent="0.3">
      <c r="E44" t="s">
        <v>173</v>
      </c>
      <c r="F44" s="97">
        <v>1384281.6</v>
      </c>
      <c r="G44" t="s">
        <v>239</v>
      </c>
    </row>
    <row r="45" spans="5:7" ht="15.75" thickBot="1" x14ac:dyDescent="0.3">
      <c r="F45" s="97"/>
    </row>
    <row r="46" spans="5:7" ht="15.75" thickBot="1" x14ac:dyDescent="0.3">
      <c r="F46" s="97"/>
    </row>
    <row r="47" spans="5:7" ht="15.75" thickBot="1" x14ac:dyDescent="0.3">
      <c r="E47" t="s">
        <v>212</v>
      </c>
      <c r="F47" s="118">
        <v>600000</v>
      </c>
      <c r="G47" t="s">
        <v>239</v>
      </c>
    </row>
    <row r="48" spans="5:7" ht="15.75" thickBot="1" x14ac:dyDescent="0.3">
      <c r="E48" t="s">
        <v>212</v>
      </c>
      <c r="F48" s="118">
        <v>166380</v>
      </c>
      <c r="G48" t="s">
        <v>239</v>
      </c>
    </row>
    <row r="49" spans="5:7" ht="15.75" thickBot="1" x14ac:dyDescent="0.3">
      <c r="F49" s="118"/>
    </row>
    <row r="50" spans="5:7" ht="15.75" thickBot="1" x14ac:dyDescent="0.3">
      <c r="F50" s="118"/>
    </row>
    <row r="51" spans="5:7" ht="15.75" thickBot="1" x14ac:dyDescent="0.3">
      <c r="E51" t="s">
        <v>183</v>
      </c>
      <c r="F51" s="97">
        <v>1299941.3</v>
      </c>
      <c r="G51" t="s">
        <v>243</v>
      </c>
    </row>
    <row r="52" spans="5:7" ht="15.75" thickBot="1" x14ac:dyDescent="0.3">
      <c r="E52" t="s">
        <v>183</v>
      </c>
      <c r="F52" s="97">
        <v>23100</v>
      </c>
      <c r="G52" t="s">
        <v>243</v>
      </c>
    </row>
    <row r="53" spans="5:7" ht="15.75" thickBot="1" x14ac:dyDescent="0.3">
      <c r="E53" t="s">
        <v>183</v>
      </c>
      <c r="F53" s="118">
        <v>41250</v>
      </c>
      <c r="G53" t="s">
        <v>243</v>
      </c>
    </row>
    <row r="54" spans="5:7" ht="15.75" thickBot="1" x14ac:dyDescent="0.3">
      <c r="E54" t="s">
        <v>183</v>
      </c>
      <c r="F54" s="117">
        <v>123200</v>
      </c>
      <c r="G54" t="s">
        <v>243</v>
      </c>
    </row>
    <row r="55" spans="5:7" ht="15.75" thickBot="1" x14ac:dyDescent="0.3">
      <c r="F55" s="117"/>
    </row>
    <row r="56" spans="5:7" ht="15.75" thickBot="1" x14ac:dyDescent="0.3">
      <c r="F56" s="117"/>
    </row>
    <row r="57" spans="5:7" ht="15.75" thickBot="1" x14ac:dyDescent="0.3">
      <c r="E57" t="s">
        <v>222</v>
      </c>
      <c r="F57" s="117">
        <v>371706.02</v>
      </c>
      <c r="G57" t="s">
        <v>243</v>
      </c>
    </row>
    <row r="58" spans="5:7" ht="15.75" thickBot="1" x14ac:dyDescent="0.3">
      <c r="F58" s="117"/>
    </row>
    <row r="59" spans="5:7" ht="15.75" thickBot="1" x14ac:dyDescent="0.3">
      <c r="F59" s="117"/>
    </row>
    <row r="60" spans="5:7" ht="15.75" thickBot="1" x14ac:dyDescent="0.3">
      <c r="E60" t="s">
        <v>218</v>
      </c>
      <c r="F60" s="117">
        <v>233640</v>
      </c>
      <c r="G60" t="s">
        <v>238</v>
      </c>
    </row>
    <row r="61" spans="5:7" ht="15.75" thickBot="1" x14ac:dyDescent="0.3">
      <c r="F61" s="119"/>
    </row>
    <row r="62" spans="5:7" ht="15.75" thickBot="1" x14ac:dyDescent="0.3">
      <c r="F62" s="119"/>
    </row>
    <row r="63" spans="5:7" ht="15.75" thickBot="1" x14ac:dyDescent="0.3">
      <c r="E63" t="s">
        <v>170</v>
      </c>
      <c r="F63" s="97">
        <v>2386432</v>
      </c>
      <c r="G63" t="s">
        <v>238</v>
      </c>
    </row>
    <row r="64" spans="5:7" ht="15.75" thickBot="1" x14ac:dyDescent="0.3">
      <c r="F64" s="97"/>
    </row>
    <row r="65" spans="5:7" ht="15.75" thickBot="1" x14ac:dyDescent="0.3">
      <c r="F65" s="97"/>
    </row>
    <row r="66" spans="5:7" ht="15.75" thickBot="1" x14ac:dyDescent="0.3">
      <c r="E66" t="s">
        <v>166</v>
      </c>
      <c r="F66" s="97">
        <v>498550</v>
      </c>
      <c r="G66" t="s">
        <v>237</v>
      </c>
    </row>
    <row r="67" spans="5:7" ht="15.75" thickBot="1" x14ac:dyDescent="0.3">
      <c r="F67" s="120"/>
    </row>
    <row r="68" spans="5:7" ht="15.75" thickBot="1" x14ac:dyDescent="0.3">
      <c r="F68" s="120"/>
    </row>
    <row r="69" spans="5:7" ht="15.75" thickBot="1" x14ac:dyDescent="0.3">
      <c r="E69" t="s">
        <v>215</v>
      </c>
      <c r="F69" s="117">
        <v>94832.91</v>
      </c>
      <c r="G69" t="s">
        <v>247</v>
      </c>
    </row>
    <row r="70" spans="5:7" ht="15.75" thickBot="1" x14ac:dyDescent="0.3">
      <c r="F70" s="119"/>
    </row>
    <row r="71" spans="5:7" ht="15.75" thickBot="1" x14ac:dyDescent="0.3">
      <c r="F71" s="119"/>
    </row>
    <row r="72" spans="5:7" ht="15.75" thickBot="1" x14ac:dyDescent="0.3">
      <c r="E72" t="s">
        <v>228</v>
      </c>
      <c r="F72" s="118">
        <v>97068.64</v>
      </c>
      <c r="G72" t="s">
        <v>249</v>
      </c>
    </row>
    <row r="73" spans="5:7" ht="15.75" thickBot="1" x14ac:dyDescent="0.3">
      <c r="E73" t="s">
        <v>234</v>
      </c>
      <c r="F73" s="118">
        <v>23648.959999999999</v>
      </c>
      <c r="G73" t="s">
        <v>249</v>
      </c>
    </row>
    <row r="74" spans="5:7" ht="15.75" thickBot="1" x14ac:dyDescent="0.3">
      <c r="F74" s="119"/>
    </row>
    <row r="75" spans="5:7" ht="15.75" thickBot="1" x14ac:dyDescent="0.3">
      <c r="F75" s="119"/>
    </row>
    <row r="76" spans="5:7" ht="15.75" thickBot="1" x14ac:dyDescent="0.3">
      <c r="E76" t="s">
        <v>168</v>
      </c>
      <c r="F76" s="102">
        <v>867258.7</v>
      </c>
      <c r="G76" t="s">
        <v>236</v>
      </c>
    </row>
    <row r="77" spans="5:7" ht="15.75" thickBot="1" x14ac:dyDescent="0.3">
      <c r="E77" t="s">
        <v>165</v>
      </c>
      <c r="F77" s="97">
        <v>35754</v>
      </c>
      <c r="G77" t="s">
        <v>236</v>
      </c>
    </row>
    <row r="78" spans="5:7" ht="15.75" thickBot="1" x14ac:dyDescent="0.3">
      <c r="E78" t="s">
        <v>165</v>
      </c>
      <c r="F78" s="97">
        <v>872093.67</v>
      </c>
      <c r="G78" t="s">
        <v>236</v>
      </c>
    </row>
    <row r="79" spans="5:7" ht="15.75" thickBot="1" x14ac:dyDescent="0.3">
      <c r="E79" t="s">
        <v>165</v>
      </c>
      <c r="F79" s="97">
        <v>1151938.21</v>
      </c>
      <c r="G79" t="s">
        <v>236</v>
      </c>
    </row>
    <row r="80" spans="5:7" ht="15.75" thickBot="1" x14ac:dyDescent="0.3">
      <c r="E80" t="s">
        <v>165</v>
      </c>
      <c r="F80" s="118">
        <v>247800</v>
      </c>
      <c r="G80" t="s">
        <v>236</v>
      </c>
    </row>
    <row r="81" spans="5:7" ht="15.75" thickBot="1" x14ac:dyDescent="0.3">
      <c r="E81" t="s">
        <v>165</v>
      </c>
      <c r="F81" s="118">
        <v>5631815.5</v>
      </c>
      <c r="G81" t="s">
        <v>236</v>
      </c>
    </row>
    <row r="82" spans="5:7" ht="15.75" thickBot="1" x14ac:dyDescent="0.3">
      <c r="E82" t="s">
        <v>165</v>
      </c>
      <c r="F82" s="118">
        <v>7080</v>
      </c>
      <c r="G82" t="s">
        <v>236</v>
      </c>
    </row>
    <row r="83" spans="5:7" ht="15.75" thickBot="1" x14ac:dyDescent="0.3">
      <c r="E83" t="s">
        <v>165</v>
      </c>
      <c r="F83" s="118">
        <v>20254.7</v>
      </c>
      <c r="G83" t="s">
        <v>236</v>
      </c>
    </row>
    <row r="84" spans="5:7" ht="15.75" thickBot="1" x14ac:dyDescent="0.3">
      <c r="E84" t="s">
        <v>161</v>
      </c>
      <c r="F84" s="102">
        <v>1268140.1000000001</v>
      </c>
      <c r="G84" t="s">
        <v>236</v>
      </c>
    </row>
    <row r="85" spans="5:7" ht="15.75" thickBot="1" x14ac:dyDescent="0.3">
      <c r="E85" t="s">
        <v>161</v>
      </c>
      <c r="F85" s="102">
        <v>702268.03</v>
      </c>
      <c r="G85" t="s">
        <v>236</v>
      </c>
    </row>
    <row r="86" spans="5:7" ht="15.75" thickBot="1" x14ac:dyDescent="0.3">
      <c r="E86" t="s">
        <v>161</v>
      </c>
      <c r="F86" s="97">
        <v>25315.65</v>
      </c>
      <c r="G86" t="s">
        <v>236</v>
      </c>
    </row>
    <row r="87" spans="5:7" ht="15.75" thickBot="1" x14ac:dyDescent="0.3">
      <c r="F87" s="97"/>
    </row>
    <row r="88" spans="5:7" ht="15.75" thickBot="1" x14ac:dyDescent="0.3">
      <c r="F88" s="97"/>
    </row>
    <row r="89" spans="5:7" ht="15.75" thickBot="1" x14ac:dyDescent="0.3">
      <c r="E89" t="s">
        <v>162</v>
      </c>
      <c r="F89" s="97">
        <v>363676</v>
      </c>
      <c r="G89" t="s">
        <v>236</v>
      </c>
    </row>
    <row r="90" spans="5:7" ht="15.75" thickBot="1" x14ac:dyDescent="0.3">
      <c r="F90" s="97"/>
    </row>
    <row r="91" spans="5:7" ht="15.75" thickBot="1" x14ac:dyDescent="0.3">
      <c r="F91" s="97"/>
    </row>
    <row r="92" spans="5:7" ht="15.75" thickBot="1" x14ac:dyDescent="0.3">
      <c r="E92" t="s">
        <v>235</v>
      </c>
      <c r="F92" s="97">
        <v>117823</v>
      </c>
      <c r="G92" t="s">
        <v>236</v>
      </c>
    </row>
    <row r="93" spans="5:7" ht="15.75" thickBot="1" x14ac:dyDescent="0.3">
      <c r="E93" t="s">
        <v>198</v>
      </c>
      <c r="F93" s="97">
        <v>243080</v>
      </c>
      <c r="G93" t="s">
        <v>236</v>
      </c>
    </row>
    <row r="94" spans="5:7" ht="15.75" thickBot="1" x14ac:dyDescent="0.3">
      <c r="F94" s="97"/>
    </row>
    <row r="95" spans="5:7" ht="15.75" thickBot="1" x14ac:dyDescent="0.3">
      <c r="F95" s="97"/>
    </row>
    <row r="96" spans="5:7" ht="15.75" thickBot="1" x14ac:dyDescent="0.3">
      <c r="E96" t="s">
        <v>207</v>
      </c>
      <c r="F96" s="97">
        <v>91332</v>
      </c>
      <c r="G96" t="s">
        <v>236</v>
      </c>
    </row>
    <row r="97" spans="5:7" ht="15.75" thickBot="1" x14ac:dyDescent="0.3">
      <c r="E97" t="s">
        <v>207</v>
      </c>
      <c r="F97" s="113">
        <v>672.6</v>
      </c>
      <c r="G97" t="s">
        <v>236</v>
      </c>
    </row>
    <row r="98" spans="5:7" ht="15.75" thickBot="1" x14ac:dyDescent="0.3">
      <c r="F98" s="113"/>
    </row>
    <row r="99" spans="5:7" ht="15.75" thickBot="1" x14ac:dyDescent="0.3">
      <c r="F99" s="113"/>
    </row>
    <row r="100" spans="5:7" ht="15.75" thickBot="1" x14ac:dyDescent="0.3">
      <c r="E100" t="s">
        <v>208</v>
      </c>
      <c r="F100" s="102">
        <v>204066.85</v>
      </c>
      <c r="G100" t="s">
        <v>244</v>
      </c>
    </row>
    <row r="101" spans="5:7" ht="15.75" thickBot="1" x14ac:dyDescent="0.3">
      <c r="E101" t="s">
        <v>208</v>
      </c>
      <c r="F101" s="97">
        <v>84983.6</v>
      </c>
      <c r="G101" t="s">
        <v>244</v>
      </c>
    </row>
    <row r="102" spans="5:7" ht="15.75" thickBot="1" x14ac:dyDescent="0.3">
      <c r="E102" t="s">
        <v>208</v>
      </c>
      <c r="F102" s="118">
        <v>2124000</v>
      </c>
      <c r="G102" t="s">
        <v>244</v>
      </c>
    </row>
    <row r="103" spans="5:7" ht="15.75" thickBot="1" x14ac:dyDescent="0.3">
      <c r="F103" s="118"/>
    </row>
    <row r="104" spans="5:7" ht="15.75" thickBot="1" x14ac:dyDescent="0.3">
      <c r="F104" s="118"/>
    </row>
    <row r="105" spans="5:7" ht="15.75" thickBot="1" x14ac:dyDescent="0.3">
      <c r="E105" t="s">
        <v>226</v>
      </c>
      <c r="F105" s="118">
        <v>1649640</v>
      </c>
      <c r="G105" t="s">
        <v>244</v>
      </c>
    </row>
    <row r="106" spans="5:7" ht="15.75" thickBot="1" x14ac:dyDescent="0.3">
      <c r="F106" s="118"/>
    </row>
    <row r="107" spans="5:7" ht="15.75" thickBot="1" x14ac:dyDescent="0.3">
      <c r="F107" s="118"/>
    </row>
    <row r="108" spans="5:7" ht="15.75" thickBot="1" x14ac:dyDescent="0.3">
      <c r="E108" t="s">
        <v>195</v>
      </c>
      <c r="F108" s="97">
        <v>1383560.15</v>
      </c>
      <c r="G108" t="s">
        <v>244</v>
      </c>
    </row>
    <row r="109" spans="5:7" ht="15.75" thickBot="1" x14ac:dyDescent="0.3">
      <c r="F109" s="97"/>
    </row>
    <row r="110" spans="5:7" ht="15.75" thickBot="1" x14ac:dyDescent="0.3">
      <c r="F110" s="97"/>
    </row>
    <row r="111" spans="5:7" ht="15.75" thickBot="1" x14ac:dyDescent="0.3">
      <c r="E111" t="s">
        <v>220</v>
      </c>
      <c r="F111" s="118">
        <v>5596150</v>
      </c>
      <c r="G111" t="s">
        <v>248</v>
      </c>
    </row>
    <row r="112" spans="5:7" ht="15.75" thickBot="1" x14ac:dyDescent="0.3">
      <c r="F112" s="118"/>
    </row>
    <row r="113" spans="3:7" ht="15.75" thickBot="1" x14ac:dyDescent="0.3">
      <c r="E113" t="s">
        <v>232</v>
      </c>
      <c r="F113" s="118">
        <v>3820000</v>
      </c>
      <c r="G113" t="s">
        <v>250</v>
      </c>
    </row>
    <row r="114" spans="3:7" x14ac:dyDescent="0.25">
      <c r="C114" s="88"/>
    </row>
    <row r="115" spans="3:7" x14ac:dyDescent="0.25">
      <c r="C115" s="88">
        <f>SUM(C3:C114)</f>
        <v>0</v>
      </c>
    </row>
    <row r="116" spans="3:7" x14ac:dyDescent="0.25">
      <c r="F116" s="109"/>
      <c r="G116">
        <f>1850000*4</f>
        <v>7400000</v>
      </c>
    </row>
    <row r="117" spans="3:7" x14ac:dyDescent="0.25">
      <c r="F117" s="109"/>
    </row>
  </sheetData>
  <autoFilter ref="E3:G3"/>
  <sortState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2:17" ht="21" customHeight="1" x14ac:dyDescent="0.25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2:17" ht="15.75" x14ac:dyDescent="0.25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2:17" ht="15.75" customHeight="1" x14ac:dyDescent="0.25">
      <c r="B4" s="154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7" ht="24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111</v>
      </c>
    </row>
    <row r="85" spans="1:17" ht="18.75" x14ac:dyDescent="0.25">
      <c r="B85" s="42" t="s">
        <v>112</v>
      </c>
    </row>
    <row r="86" spans="1:17" ht="37.5" x14ac:dyDescent="0.25">
      <c r="B86" s="42" t="s">
        <v>113</v>
      </c>
    </row>
    <row r="87" spans="1:17" ht="18.75" x14ac:dyDescent="0.25">
      <c r="B87" s="42" t="s">
        <v>114</v>
      </c>
    </row>
    <row r="88" spans="1:17" ht="18.75" x14ac:dyDescent="0.25">
      <c r="B88" s="42" t="s">
        <v>115</v>
      </c>
    </row>
    <row r="89" spans="1:17" ht="18.75" x14ac:dyDescent="0.25">
      <c r="B89" s="42" t="s">
        <v>116</v>
      </c>
    </row>
    <row r="90" spans="1:17" ht="18.75" x14ac:dyDescent="0.25">
      <c r="B90" s="42" t="s">
        <v>117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35" t="s">
        <v>99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</row>
    <row r="95" spans="1:17" ht="23.25" x14ac:dyDescent="0.35">
      <c r="B95" s="28" t="s">
        <v>101</v>
      </c>
      <c r="C95" s="156" t="s">
        <v>103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</row>
    <row r="96" spans="1:17" ht="23.25" hidden="1" x14ac:dyDescent="0.35">
      <c r="B96" s="136"/>
      <c r="C96" s="136"/>
      <c r="D96" s="136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37"/>
      <c r="C99" s="137"/>
      <c r="D99" s="137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67" zoomScale="60" zoomScaleNormal="100" workbookViewId="0">
      <selection activeCell="G83" sqref="G83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37"/>
    </row>
    <row r="2" spans="2:18" ht="21" customHeight="1" x14ac:dyDescent="0.3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36"/>
    </row>
    <row r="3" spans="2:18" ht="18.75" x14ac:dyDescent="0.3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37"/>
    </row>
    <row r="4" spans="2:18" ht="15.75" customHeight="1" x14ac:dyDescent="0.3">
      <c r="B4" s="154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8" ht="30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119</v>
      </c>
      <c r="H94" s="27"/>
      <c r="I94" s="27"/>
      <c r="J94" s="27"/>
      <c r="K94" s="135" t="s">
        <v>102</v>
      </c>
      <c r="L94" s="135"/>
      <c r="M94" s="135"/>
      <c r="N94" s="135"/>
    </row>
    <row r="95" spans="2:17" ht="23.25" x14ac:dyDescent="0.35">
      <c r="B95" s="44" t="s">
        <v>120</v>
      </c>
      <c r="H95" s="45"/>
      <c r="I95" s="45"/>
      <c r="J95" s="45"/>
      <c r="K95" s="149" t="s">
        <v>118</v>
      </c>
      <c r="L95" s="149"/>
      <c r="M95" s="149"/>
      <c r="N95" s="149"/>
    </row>
    <row r="97" spans="1:17" ht="33.75" customHeight="1" x14ac:dyDescent="0.35">
      <c r="A97" s="1" t="s">
        <v>96</v>
      </c>
      <c r="D97" s="135" t="s">
        <v>99</v>
      </c>
      <c r="E97" s="135"/>
      <c r="F97" s="135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6"/>
      <c r="C100" s="136"/>
      <c r="D100" s="136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7"/>
      <c r="C103" s="137"/>
      <c r="D103" s="137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selection activeCell="B1" sqref="A1:XFD1048576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37"/>
    </row>
    <row r="2" spans="2:18" ht="21" customHeight="1" x14ac:dyDescent="0.3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36"/>
    </row>
    <row r="3" spans="2:18" ht="18.75" x14ac:dyDescent="0.3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37"/>
    </row>
    <row r="4" spans="2:18" ht="15.75" customHeight="1" x14ac:dyDescent="0.3">
      <c r="B4" s="154" t="s">
        <v>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8" ht="30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119</v>
      </c>
      <c r="H94" s="27"/>
      <c r="I94" s="27"/>
      <c r="J94" s="27"/>
      <c r="K94" s="135" t="s">
        <v>102</v>
      </c>
      <c r="L94" s="135"/>
      <c r="M94" s="135"/>
      <c r="N94" s="135"/>
    </row>
    <row r="95" spans="2:17" ht="23.25" x14ac:dyDescent="0.35">
      <c r="B95" s="44" t="s">
        <v>120</v>
      </c>
      <c r="H95" s="45"/>
      <c r="I95" s="45"/>
      <c r="J95" s="45"/>
      <c r="K95" s="149" t="s">
        <v>118</v>
      </c>
      <c r="L95" s="149"/>
      <c r="M95" s="149"/>
      <c r="N95" s="149"/>
    </row>
    <row r="97" spans="1:17" ht="33.75" customHeight="1" x14ac:dyDescent="0.35">
      <c r="A97" s="1" t="s">
        <v>96</v>
      </c>
      <c r="D97" s="135" t="s">
        <v>99</v>
      </c>
      <c r="E97" s="135"/>
      <c r="F97" s="135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6"/>
      <c r="C100" s="136"/>
      <c r="D100" s="136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7"/>
      <c r="C103" s="137"/>
      <c r="D103" s="13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37"/>
    </row>
    <row r="2" spans="2:18" ht="21" customHeight="1" x14ac:dyDescent="0.3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36"/>
    </row>
    <row r="3" spans="2:18" ht="18.75" x14ac:dyDescent="0.3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37"/>
    </row>
    <row r="4" spans="2:18" ht="15.75" customHeight="1" x14ac:dyDescent="0.3">
      <c r="B4" s="163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8" ht="30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111</v>
      </c>
      <c r="J84" s="48"/>
    </row>
    <row r="85" spans="2:17" ht="18.75" x14ac:dyDescent="0.25">
      <c r="B85" s="42" t="s">
        <v>112</v>
      </c>
      <c r="J85" s="39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119</v>
      </c>
      <c r="H94" s="27"/>
      <c r="I94" s="27"/>
      <c r="J94" s="27"/>
      <c r="K94" s="135" t="s">
        <v>102</v>
      </c>
      <c r="L94" s="135"/>
      <c r="M94" s="135"/>
      <c r="N94" s="135"/>
    </row>
    <row r="95" spans="2:17" ht="23.25" x14ac:dyDescent="0.35">
      <c r="B95" s="44" t="s">
        <v>120</v>
      </c>
      <c r="H95" s="45"/>
      <c r="I95" s="45"/>
      <c r="J95" s="45"/>
      <c r="K95" s="149" t="s">
        <v>118</v>
      </c>
      <c r="L95" s="149"/>
      <c r="M95" s="149"/>
      <c r="N95" s="149"/>
    </row>
    <row r="97" spans="1:17" ht="33.75" customHeight="1" x14ac:dyDescent="0.35">
      <c r="A97" s="1" t="s">
        <v>96</v>
      </c>
      <c r="D97" s="135" t="s">
        <v>99</v>
      </c>
      <c r="E97" s="135"/>
      <c r="F97" s="135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6"/>
      <c r="C100" s="136"/>
      <c r="D100" s="136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7"/>
      <c r="C103" s="137"/>
      <c r="D103" s="13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37"/>
    </row>
    <row r="2" spans="2:18" ht="21" customHeight="1" x14ac:dyDescent="0.3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36"/>
    </row>
    <row r="3" spans="2:18" ht="18.75" x14ac:dyDescent="0.3">
      <c r="B3" s="152">
        <v>2022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37"/>
    </row>
    <row r="4" spans="2:18" ht="15.75" customHeight="1" x14ac:dyDescent="0.3">
      <c r="B4" s="163" t="s">
        <v>122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0" t="s">
        <v>4</v>
      </c>
      <c r="C7" s="161" t="s">
        <v>5</v>
      </c>
      <c r="D7" s="161" t="s">
        <v>6</v>
      </c>
      <c r="E7" s="157" t="s">
        <v>7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</row>
    <row r="8" spans="2:18" ht="30" customHeight="1" x14ac:dyDescent="0.35">
      <c r="B8" s="160"/>
      <c r="C8" s="162"/>
      <c r="D8" s="162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49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111</v>
      </c>
      <c r="J84" s="48"/>
    </row>
    <row r="85" spans="2:17" ht="18.75" x14ac:dyDescent="0.25">
      <c r="B85" s="42" t="s">
        <v>112</v>
      </c>
      <c r="J85" s="39"/>
      <c r="M85" s="50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119</v>
      </c>
      <c r="F94" s="43" t="s">
        <v>123</v>
      </c>
      <c r="H94" s="27"/>
      <c r="I94" s="27"/>
      <c r="J94" s="135" t="s">
        <v>99</v>
      </c>
      <c r="K94" s="135"/>
      <c r="L94" s="135"/>
      <c r="M94" s="27"/>
      <c r="N94" s="27"/>
    </row>
    <row r="95" spans="2:17" ht="23.25" x14ac:dyDescent="0.35">
      <c r="B95" s="44" t="s">
        <v>120</v>
      </c>
      <c r="F95" s="44" t="s">
        <v>101</v>
      </c>
      <c r="H95" s="45"/>
      <c r="I95" s="45"/>
      <c r="J95" s="156" t="s">
        <v>121</v>
      </c>
      <c r="K95" s="156"/>
      <c r="L95" s="156"/>
      <c r="M95" s="45"/>
      <c r="N95" s="45"/>
    </row>
    <row r="97" spans="1:17" ht="33.75" customHeight="1" x14ac:dyDescent="0.35">
      <c r="A97" s="1" t="s">
        <v>96</v>
      </c>
      <c r="D97" s="135"/>
      <c r="E97" s="135"/>
      <c r="F97" s="135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/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36"/>
      <c r="C100" s="136"/>
      <c r="D100" s="136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37"/>
      <c r="C103" s="137"/>
      <c r="D103" s="13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2:17" ht="21" customHeight="1" x14ac:dyDescent="0.25">
      <c r="B2" s="144" t="s">
        <v>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2:17" ht="18.75" customHeight="1" x14ac:dyDescent="0.25">
      <c r="B3" s="152">
        <v>2025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2:17" ht="15.75" customHeight="1" x14ac:dyDescent="0.25">
      <c r="B4" s="163" t="s">
        <v>122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2:17" ht="15.75" customHeight="1" x14ac:dyDescent="0.25">
      <c r="B5" s="155" t="s">
        <v>3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60" t="s">
        <v>4</v>
      </c>
      <c r="C7" s="161" t="s">
        <v>5</v>
      </c>
      <c r="D7" s="161" t="s">
        <v>6</v>
      </c>
      <c r="E7" s="168" t="s">
        <v>7</v>
      </c>
      <c r="F7" s="169"/>
      <c r="G7" s="169"/>
      <c r="H7" s="170"/>
      <c r="I7" s="91"/>
      <c r="J7" s="91"/>
      <c r="K7" s="91"/>
      <c r="L7" s="91"/>
      <c r="M7" s="91"/>
      <c r="N7" s="91"/>
      <c r="O7" s="91"/>
      <c r="P7" s="91"/>
      <c r="Q7" s="90"/>
    </row>
    <row r="8" spans="2:17" ht="30" customHeight="1" x14ac:dyDescent="0.35">
      <c r="B8" s="165"/>
      <c r="C8" s="166"/>
      <c r="D8" s="166"/>
      <c r="E8" s="85" t="s">
        <v>8</v>
      </c>
      <c r="F8" s="85" t="s">
        <v>9</v>
      </c>
      <c r="G8" s="85" t="s">
        <v>10</v>
      </c>
      <c r="H8" s="85" t="s">
        <v>11</v>
      </c>
      <c r="I8" s="85" t="s">
        <v>12</v>
      </c>
      <c r="J8" s="85" t="s">
        <v>13</v>
      </c>
      <c r="K8" s="85" t="s">
        <v>14</v>
      </c>
      <c r="L8" s="85" t="s">
        <v>143</v>
      </c>
      <c r="M8" s="85" t="s">
        <v>16</v>
      </c>
      <c r="N8" s="85" t="s">
        <v>17</v>
      </c>
      <c r="O8" s="85" t="s">
        <v>148</v>
      </c>
      <c r="P8" s="85" t="s">
        <v>19</v>
      </c>
      <c r="Q8" s="85" t="s">
        <v>20</v>
      </c>
    </row>
    <row r="9" spans="2:17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22655432.219999984</v>
      </c>
      <c r="E9" s="70">
        <f t="shared" ref="E9:L9" si="0">+E10+E16+E26+E36+E44+E52+E62+E67+E70</f>
        <v>59347772.679999992</v>
      </c>
      <c r="F9" s="70">
        <f t="shared" si="0"/>
        <v>71310108.339999989</v>
      </c>
      <c r="G9" s="70">
        <f t="shared" si="0"/>
        <v>325941464.73000002</v>
      </c>
      <c r="H9" s="70">
        <f t="shared" si="0"/>
        <v>322059301.44999999</v>
      </c>
      <c r="I9" s="70">
        <f t="shared" si="0"/>
        <v>117510627.81999999</v>
      </c>
      <c r="J9" s="70">
        <f t="shared" si="0"/>
        <v>85522503.049999997</v>
      </c>
      <c r="K9" s="70">
        <f t="shared" ref="K9" si="1">+K10+K16+K26+K36+K44+K52+K62+K67+K70</f>
        <v>82936856.970000014</v>
      </c>
      <c r="L9" s="70">
        <f t="shared" si="0"/>
        <v>82512694.839999989</v>
      </c>
      <c r="M9" s="70">
        <f>+M10+M16+M26+M36+M44+M52+M62+M67+M70</f>
        <v>171276133.11999997</v>
      </c>
      <c r="N9" s="70">
        <f>+N10+N16+N26+N36+N44+N52+N62+N67+N70</f>
        <v>117304213.67</v>
      </c>
      <c r="O9" s="70">
        <f>+O10+O16+O26+O36+O44+O52+O62+O67+O70</f>
        <v>166995587.19000003</v>
      </c>
      <c r="P9" s="70">
        <f>+P10+P16+P26+P36+P44+P52+P62+P67+P70</f>
        <v>164321560.85999998</v>
      </c>
      <c r="Q9" s="70">
        <f>+H9+E9+F9+G9+J9+I9+L9+K9+P9+M9+N9+O9</f>
        <v>1767038824.7199998</v>
      </c>
    </row>
    <row r="10" spans="2:17" s="4" customFormat="1" ht="35.1" customHeight="1" x14ac:dyDescent="0.3">
      <c r="B10" s="69" t="s">
        <v>22</v>
      </c>
      <c r="C10" s="71">
        <f>SUM(C11:C15)</f>
        <v>754531197</v>
      </c>
      <c r="D10" s="71">
        <f>SUM(D11:D15)</f>
        <v>82011291.219999999</v>
      </c>
      <c r="E10" s="71">
        <f>+E11+E12+E15</f>
        <v>48481923.18</v>
      </c>
      <c r="F10" s="71">
        <f t="shared" ref="F10:L10" si="2">+F11+F12+F15+F13</f>
        <v>49982211.829999991</v>
      </c>
      <c r="G10" s="71">
        <f t="shared" si="2"/>
        <v>55159103.660000004</v>
      </c>
      <c r="H10" s="71">
        <f t="shared" si="2"/>
        <v>50437544.049999997</v>
      </c>
      <c r="I10" s="71">
        <f t="shared" si="2"/>
        <v>88953437.75</v>
      </c>
      <c r="J10" s="71">
        <f t="shared" si="2"/>
        <v>53961166.639999993</v>
      </c>
      <c r="K10" s="71">
        <f t="shared" si="2"/>
        <v>53331098.370000005</v>
      </c>
      <c r="L10" s="71">
        <f t="shared" si="2"/>
        <v>53433179.880000003</v>
      </c>
      <c r="M10" s="71">
        <f>+M11+M12+M15+M13+M14</f>
        <v>64767903.770000003</v>
      </c>
      <c r="N10" s="71">
        <f>+N11+N12+N15+N13+N14</f>
        <v>102243011.41</v>
      </c>
      <c r="O10" s="71">
        <f>+O11+O12+O15+O13+O14</f>
        <v>97903925.469999999</v>
      </c>
      <c r="P10" s="71">
        <f>+P11+P12+P15+P13+P14</f>
        <v>96164475.409999996</v>
      </c>
      <c r="Q10" s="71">
        <f>SUM(Q11:Q15)</f>
        <v>814818981.41999996</v>
      </c>
    </row>
    <row r="11" spans="2:17" s="4" customFormat="1" ht="35.1" customHeight="1" x14ac:dyDescent="0.35">
      <c r="B11" s="72" t="s">
        <v>23</v>
      </c>
      <c r="C11" s="73">
        <v>576509282</v>
      </c>
      <c r="D11" s="74">
        <v>-6627619</v>
      </c>
      <c r="E11" s="73">
        <v>39048947.869999997</v>
      </c>
      <c r="F11" s="73">
        <v>40322256.659999996</v>
      </c>
      <c r="G11" s="73">
        <v>44731360.130000003</v>
      </c>
      <c r="H11" s="73">
        <v>40732516.869999997</v>
      </c>
      <c r="I11" s="73">
        <v>45136055.920000002</v>
      </c>
      <c r="J11" s="73">
        <v>43845709.609999999</v>
      </c>
      <c r="K11" s="73">
        <v>42495684.450000003</v>
      </c>
      <c r="L11" s="73">
        <v>43358645.079999998</v>
      </c>
      <c r="M11" s="73">
        <v>44506635.82</v>
      </c>
      <c r="N11" s="73">
        <v>47706046.07</v>
      </c>
      <c r="O11" s="73">
        <v>87400287.640000001</v>
      </c>
      <c r="P11" s="73">
        <v>43976227.18</v>
      </c>
      <c r="Q11" s="86">
        <f>+H11+E11+F11+G11+J11+I11+L11+K11+P11+M11+N11+O11</f>
        <v>563260373.29999995</v>
      </c>
    </row>
    <row r="12" spans="2:17" s="4" customFormat="1" ht="35.1" customHeight="1" x14ac:dyDescent="0.35">
      <c r="B12" s="72" t="s">
        <v>24</v>
      </c>
      <c r="C12" s="73">
        <v>104006853</v>
      </c>
      <c r="D12" s="74">
        <v>76087510.810000002</v>
      </c>
      <c r="E12" s="73">
        <v>3494000</v>
      </c>
      <c r="F12" s="73">
        <v>3509000</v>
      </c>
      <c r="G12" s="73">
        <v>4293227.75</v>
      </c>
      <c r="H12" s="73">
        <v>3506000</v>
      </c>
      <c r="I12" s="73">
        <v>37417494.439999998</v>
      </c>
      <c r="J12" s="73">
        <v>3686000</v>
      </c>
      <c r="K12" s="73">
        <v>4623887.05</v>
      </c>
      <c r="L12" s="73">
        <v>3450520.35</v>
      </c>
      <c r="M12" s="73">
        <v>3771000</v>
      </c>
      <c r="N12" s="73">
        <v>48094100</v>
      </c>
      <c r="O12" s="73">
        <v>3958596.37</v>
      </c>
      <c r="P12" s="73">
        <v>45671194.740000002</v>
      </c>
      <c r="Q12" s="86">
        <f t="shared" ref="Q12:Q15" si="3">+H12+E12+F12+G12+J12+I12+L12+K12+P12+M12+N12+O12</f>
        <v>165475020.69999999</v>
      </c>
    </row>
    <row r="13" spans="2:17" s="4" customFormat="1" ht="35.1" customHeight="1" x14ac:dyDescent="0.35">
      <c r="B13" s="72" t="s">
        <v>25</v>
      </c>
      <c r="C13" s="73">
        <v>0</v>
      </c>
      <c r="D13" s="74">
        <v>468000</v>
      </c>
      <c r="E13" s="73">
        <v>0</v>
      </c>
      <c r="F13" s="73">
        <v>33612.800000000003</v>
      </c>
      <c r="G13" s="73">
        <v>54845.22</v>
      </c>
      <c r="H13" s="73">
        <v>0</v>
      </c>
      <c r="I13" s="73">
        <v>5120.99</v>
      </c>
      <c r="J13" s="73">
        <v>20983.759999999998</v>
      </c>
      <c r="K13" s="73">
        <v>5164.8100000000004</v>
      </c>
      <c r="L13" s="73">
        <v>0</v>
      </c>
      <c r="M13" s="73">
        <v>40966.93</v>
      </c>
      <c r="N13" s="73">
        <v>13376</v>
      </c>
      <c r="O13" s="73">
        <v>0</v>
      </c>
      <c r="P13" s="73"/>
      <c r="Q13" s="86">
        <f t="shared" si="3"/>
        <v>174070.51</v>
      </c>
    </row>
    <row r="14" spans="2:17" s="4" customFormat="1" ht="35.1" customHeight="1" x14ac:dyDescent="0.35">
      <c r="B14" s="72" t="s">
        <v>26</v>
      </c>
      <c r="C14" s="73">
        <v>10000000</v>
      </c>
      <c r="D14" s="74"/>
      <c r="E14" s="73"/>
      <c r="F14" s="73"/>
      <c r="G14" s="73"/>
      <c r="H14" s="73"/>
      <c r="I14" s="73"/>
      <c r="J14" s="73"/>
      <c r="K14" s="73"/>
      <c r="L14" s="73"/>
      <c r="M14" s="73">
        <v>9958158</v>
      </c>
      <c r="N14" s="73"/>
      <c r="O14" s="73">
        <v>41841.03</v>
      </c>
      <c r="P14" s="73"/>
      <c r="Q14" s="86">
        <f t="shared" si="3"/>
        <v>9999999.0299999993</v>
      </c>
    </row>
    <row r="15" spans="2:17" s="4" customFormat="1" ht="35.1" customHeight="1" x14ac:dyDescent="0.35">
      <c r="B15" s="72" t="s">
        <v>27</v>
      </c>
      <c r="C15" s="73">
        <v>64015062</v>
      </c>
      <c r="D15" s="74">
        <v>12083399.41</v>
      </c>
      <c r="E15" s="73">
        <v>5938975.3099999996</v>
      </c>
      <c r="F15" s="73">
        <v>6117342.3700000001</v>
      </c>
      <c r="G15" s="73">
        <v>6079670.5599999996</v>
      </c>
      <c r="H15" s="73">
        <v>6199027.1799999997</v>
      </c>
      <c r="I15" s="73">
        <v>6394766.4000000004</v>
      </c>
      <c r="J15" s="73">
        <v>6408473.2699999996</v>
      </c>
      <c r="K15" s="73">
        <v>6206362.0599999996</v>
      </c>
      <c r="L15" s="73">
        <v>6624014.4500000002</v>
      </c>
      <c r="M15" s="73">
        <v>6491143.0199999996</v>
      </c>
      <c r="N15" s="73">
        <v>6429489.3399999999</v>
      </c>
      <c r="O15" s="73">
        <v>6503200.4299999997</v>
      </c>
      <c r="P15" s="73">
        <v>6517053.4900000002</v>
      </c>
      <c r="Q15" s="86">
        <f t="shared" si="3"/>
        <v>75909517.879999995</v>
      </c>
    </row>
    <row r="16" spans="2:17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-125555320.28000002</v>
      </c>
      <c r="E16" s="71">
        <f t="shared" ref="E16:L16" si="4">SUM(E17:E25)</f>
        <v>6382203.1599999992</v>
      </c>
      <c r="F16" s="71">
        <f t="shared" si="4"/>
        <v>15822013.579999998</v>
      </c>
      <c r="G16" s="71">
        <f t="shared" si="4"/>
        <v>263123579.57999998</v>
      </c>
      <c r="H16" s="71">
        <f t="shared" si="4"/>
        <v>253544296.13999999</v>
      </c>
      <c r="I16" s="71">
        <f t="shared" si="4"/>
        <v>23063800.879999999</v>
      </c>
      <c r="J16" s="71">
        <f t="shared" si="4"/>
        <v>22284446.310000002</v>
      </c>
      <c r="K16" s="71">
        <f t="shared" ref="K16" si="5">SUM(K17:K25)</f>
        <v>26067176.740000002</v>
      </c>
      <c r="L16" s="71">
        <f t="shared" si="4"/>
        <v>21849208.509999998</v>
      </c>
      <c r="M16" s="71">
        <f t="shared" ref="M16:P16" si="6">SUM(M17:M25)</f>
        <v>68289085.640000001</v>
      </c>
      <c r="N16" s="71">
        <f t="shared" ref="N16:O16" si="7">SUM(N17:N25)</f>
        <v>4799093.3899999997</v>
      </c>
      <c r="O16" s="71">
        <f t="shared" si="7"/>
        <v>56919939.399999999</v>
      </c>
      <c r="P16" s="71">
        <f t="shared" si="6"/>
        <v>53845459.299999997</v>
      </c>
      <c r="Q16" s="87">
        <f>+Q17+Q18+Q19+Q20+Q21+Q22+Q23+Q24+Q25</f>
        <v>815990302.63</v>
      </c>
    </row>
    <row r="17" spans="2:17" s="4" customFormat="1" ht="35.1" customHeight="1" x14ac:dyDescent="0.35">
      <c r="B17" s="72" t="s">
        <v>29</v>
      </c>
      <c r="C17" s="73">
        <v>88764349</v>
      </c>
      <c r="D17" s="74">
        <v>26720150</v>
      </c>
      <c r="E17" s="73">
        <v>3231502.33</v>
      </c>
      <c r="F17" s="73">
        <v>3619225.9</v>
      </c>
      <c r="G17" s="73">
        <v>5246597.8099999996</v>
      </c>
      <c r="H17" s="73">
        <v>4616336.68</v>
      </c>
      <c r="I17" s="73">
        <v>5333348.12</v>
      </c>
      <c r="J17" s="73">
        <v>4818595.75</v>
      </c>
      <c r="K17" s="73">
        <v>11027409.630000001</v>
      </c>
      <c r="L17" s="73">
        <v>5699715.5800000001</v>
      </c>
      <c r="M17" s="73">
        <v>3193535.69</v>
      </c>
      <c r="N17" s="73">
        <v>2973642.67</v>
      </c>
      <c r="O17" s="73">
        <v>8504517.2799999993</v>
      </c>
      <c r="P17" s="73">
        <f>6826209.48-518763.52</f>
        <v>6307445.9600000009</v>
      </c>
      <c r="Q17" s="86">
        <f t="shared" ref="Q17:Q25" si="8">+H17+E17+F17+G17+J17+I17+L17+K17+P17+M17+N17+O17</f>
        <v>64571873.400000006</v>
      </c>
    </row>
    <row r="18" spans="2:17" s="4" customFormat="1" ht="35.1" customHeight="1" x14ac:dyDescent="0.35">
      <c r="B18" s="72" t="s">
        <v>30</v>
      </c>
      <c r="C18" s="73">
        <v>893080000</v>
      </c>
      <c r="D18" s="74">
        <v>-267860859</v>
      </c>
      <c r="E18" s="73"/>
      <c r="F18" s="73">
        <v>120800</v>
      </c>
      <c r="G18" s="73">
        <v>242576006.25</v>
      </c>
      <c r="H18" s="73">
        <v>231013475.75999999</v>
      </c>
      <c r="I18" s="73">
        <v>1079220.05</v>
      </c>
      <c r="J18" s="73">
        <v>866666.65</v>
      </c>
      <c r="K18" s="73">
        <v>798303.4</v>
      </c>
      <c r="L18" s="73">
        <v>11770.5</v>
      </c>
      <c r="M18" s="73">
        <v>0</v>
      </c>
      <c r="N18" s="73">
        <v>50000</v>
      </c>
      <c r="O18" s="73">
        <v>7206187.0899999999</v>
      </c>
      <c r="P18" s="73">
        <f>12216795.33-229982</f>
        <v>11986813.33</v>
      </c>
      <c r="Q18" s="86">
        <f t="shared" si="8"/>
        <v>495709243.02999991</v>
      </c>
    </row>
    <row r="19" spans="2:17" s="4" customFormat="1" ht="35.1" customHeight="1" x14ac:dyDescent="0.35">
      <c r="B19" s="72" t="s">
        <v>31</v>
      </c>
      <c r="C19" s="73">
        <v>40200000</v>
      </c>
      <c r="D19" s="74">
        <v>-725710</v>
      </c>
      <c r="E19" s="73">
        <v>66758.399999999994</v>
      </c>
      <c r="F19" s="73">
        <v>1299356.7</v>
      </c>
      <c r="G19" s="73">
        <v>685251.5</v>
      </c>
      <c r="H19" s="73">
        <v>1194031.5</v>
      </c>
      <c r="I19" s="73">
        <v>3552178.71</v>
      </c>
      <c r="J19" s="73">
        <v>1115639.5</v>
      </c>
      <c r="K19" s="73">
        <v>295974.59999999998</v>
      </c>
      <c r="L19" s="73">
        <v>1643192.78</v>
      </c>
      <c r="M19" s="73">
        <v>1075361.7</v>
      </c>
      <c r="N19" s="73">
        <v>716179.07</v>
      </c>
      <c r="O19" s="73">
        <v>959716.84</v>
      </c>
      <c r="P19" s="73">
        <v>1226445.6299999999</v>
      </c>
      <c r="Q19" s="86">
        <f t="shared" si="8"/>
        <v>13830086.93</v>
      </c>
    </row>
    <row r="20" spans="2:17" s="4" customFormat="1" ht="35.1" customHeight="1" x14ac:dyDescent="0.35">
      <c r="B20" s="72" t="s">
        <v>32</v>
      </c>
      <c r="C20" s="73">
        <v>1200000</v>
      </c>
      <c r="D20" s="74">
        <v>2560105</v>
      </c>
      <c r="E20" s="73"/>
      <c r="F20" s="73"/>
      <c r="G20" s="73"/>
      <c r="H20" s="73">
        <v>643050.47</v>
      </c>
      <c r="I20" s="73">
        <v>0</v>
      </c>
      <c r="J20" s="73">
        <v>385707.5</v>
      </c>
      <c r="K20" s="73"/>
      <c r="L20" s="73">
        <v>884686.37</v>
      </c>
      <c r="M20" s="73">
        <v>0</v>
      </c>
      <c r="N20" s="73">
        <v>0</v>
      </c>
      <c r="O20" s="73">
        <v>478896.84</v>
      </c>
      <c r="P20" s="73">
        <f>1006042.42-252917.42</f>
        <v>753125</v>
      </c>
      <c r="Q20" s="86">
        <f t="shared" si="8"/>
        <v>3145466.1799999997</v>
      </c>
    </row>
    <row r="21" spans="2:17" s="4" customFormat="1" ht="35.1" customHeight="1" x14ac:dyDescent="0.35">
      <c r="B21" s="72" t="s">
        <v>33</v>
      </c>
      <c r="C21" s="73">
        <v>160450000</v>
      </c>
      <c r="D21" s="74">
        <v>55547795</v>
      </c>
      <c r="E21" s="73">
        <v>717956.31</v>
      </c>
      <c r="F21" s="73">
        <v>1212021.3999999999</v>
      </c>
      <c r="G21" s="73">
        <v>596581.16</v>
      </c>
      <c r="H21" s="73">
        <v>9552279.4000000004</v>
      </c>
      <c r="I21" s="73">
        <v>1187164.17</v>
      </c>
      <c r="J21" s="73">
        <v>558942.4</v>
      </c>
      <c r="K21" s="73">
        <v>1198898.8999999999</v>
      </c>
      <c r="L21" s="73">
        <v>809059.53</v>
      </c>
      <c r="M21" s="73">
        <v>46012827.789999999</v>
      </c>
      <c r="N21" s="73">
        <v>-8759852.9100000001</v>
      </c>
      <c r="O21" s="73">
        <v>9468234.3900000006</v>
      </c>
      <c r="P21" s="73">
        <f>15594935.52-143582.4</f>
        <v>15451353.119999999</v>
      </c>
      <c r="Q21" s="86">
        <f t="shared" si="8"/>
        <v>78005465.660000011</v>
      </c>
    </row>
    <row r="22" spans="2:17" s="4" customFormat="1" ht="35.1" customHeight="1" x14ac:dyDescent="0.35">
      <c r="B22" s="72" t="s">
        <v>34</v>
      </c>
      <c r="C22" s="73">
        <v>34000000</v>
      </c>
      <c r="D22" s="74">
        <v>8056693</v>
      </c>
      <c r="E22" s="73">
        <v>2196353.98</v>
      </c>
      <c r="F22" s="73">
        <v>1860015.5</v>
      </c>
      <c r="G22" s="73">
        <v>2603654.92</v>
      </c>
      <c r="H22" s="73">
        <v>1904724.04</v>
      </c>
      <c r="I22" s="73">
        <v>2415949.48</v>
      </c>
      <c r="J22" s="73">
        <v>1663672.13</v>
      </c>
      <c r="K22" s="73">
        <v>1401982.61</v>
      </c>
      <c r="L22" s="73">
        <v>2681042.7599999998</v>
      </c>
      <c r="M22" s="73">
        <v>8379853.5199999996</v>
      </c>
      <c r="N22" s="73">
        <v>2039426.21</v>
      </c>
      <c r="O22" s="73">
        <v>1984991.97</v>
      </c>
      <c r="P22" s="73">
        <v>2359364.58</v>
      </c>
      <c r="Q22" s="86">
        <f t="shared" si="8"/>
        <v>31491031.699999999</v>
      </c>
    </row>
    <row r="23" spans="2:17" s="4" customFormat="1" ht="35.1" customHeight="1" x14ac:dyDescent="0.35">
      <c r="B23" s="75" t="s">
        <v>35</v>
      </c>
      <c r="C23" s="73">
        <v>23050000</v>
      </c>
      <c r="D23" s="74">
        <v>18274673.949999999</v>
      </c>
      <c r="E23" s="73"/>
      <c r="F23" s="73">
        <v>443515.93</v>
      </c>
      <c r="G23" s="73">
        <v>1767250.97</v>
      </c>
      <c r="H23" s="73">
        <v>881170.23</v>
      </c>
      <c r="I23" s="73">
        <v>102212.48</v>
      </c>
      <c r="J23" s="73">
        <v>1463966.82</v>
      </c>
      <c r="K23" s="73">
        <v>5059603.6399999997</v>
      </c>
      <c r="L23" s="73">
        <v>2787095.42</v>
      </c>
      <c r="M23" s="73">
        <v>733640.78</v>
      </c>
      <c r="N23" s="73">
        <v>1684599.15</v>
      </c>
      <c r="O23" s="73">
        <v>3022060.52</v>
      </c>
      <c r="P23" s="73">
        <f>2285890.33-1134438.82</f>
        <v>1151451.51</v>
      </c>
      <c r="Q23" s="86">
        <f t="shared" si="8"/>
        <v>19096567.449999999</v>
      </c>
    </row>
    <row r="24" spans="2:17" s="4" customFormat="1" ht="35.1" customHeight="1" x14ac:dyDescent="0.35">
      <c r="B24" s="75" t="s">
        <v>36</v>
      </c>
      <c r="C24" s="73">
        <v>55017695</v>
      </c>
      <c r="D24" s="74">
        <v>19585436.600000001</v>
      </c>
      <c r="E24" s="86">
        <v>169632.14</v>
      </c>
      <c r="F24" s="86">
        <v>5062041.22</v>
      </c>
      <c r="G24" s="86">
        <v>1475651.37</v>
      </c>
      <c r="H24" s="86">
        <v>917370.3</v>
      </c>
      <c r="I24" s="86">
        <v>3649712.35</v>
      </c>
      <c r="J24" s="86">
        <v>420481</v>
      </c>
      <c r="K24" s="86">
        <v>1037600.6</v>
      </c>
      <c r="L24" s="86">
        <v>1394784.02</v>
      </c>
      <c r="M24" s="86">
        <v>2466480</v>
      </c>
      <c r="N24" s="86">
        <v>400466.4</v>
      </c>
      <c r="O24" s="86">
        <v>19386416.23</v>
      </c>
      <c r="P24" s="86">
        <f>16736681.77-2664857.45</f>
        <v>14071824.32</v>
      </c>
      <c r="Q24" s="86">
        <f t="shared" si="8"/>
        <v>50452459.950000003</v>
      </c>
    </row>
    <row r="25" spans="2:17" s="4" customFormat="1" ht="35.1" customHeight="1" x14ac:dyDescent="0.35">
      <c r="B25" s="72" t="s">
        <v>37</v>
      </c>
      <c r="C25" s="73">
        <v>80200000</v>
      </c>
      <c r="D25" s="74">
        <v>12286395.17</v>
      </c>
      <c r="E25" s="73">
        <v>0</v>
      </c>
      <c r="F25" s="73">
        <v>2205036.9300000002</v>
      </c>
      <c r="G25" s="73">
        <v>8172585.5999999996</v>
      </c>
      <c r="H25" s="73">
        <v>2821857.76</v>
      </c>
      <c r="I25" s="73">
        <v>5744015.5199999996</v>
      </c>
      <c r="J25" s="73">
        <v>10990774.560000001</v>
      </c>
      <c r="K25" s="73">
        <v>5247403.3600000003</v>
      </c>
      <c r="L25" s="73">
        <v>5937861.5499999998</v>
      </c>
      <c r="M25" s="73">
        <v>6427386.1600000001</v>
      </c>
      <c r="N25" s="73">
        <v>5694632.7999999998</v>
      </c>
      <c r="O25" s="73">
        <v>5908918.2400000002</v>
      </c>
      <c r="P25" s="73">
        <f>9330411.25-8792775.4</f>
        <v>537635.84999999963</v>
      </c>
      <c r="Q25" s="86">
        <f t="shared" si="8"/>
        <v>59688108.330000006</v>
      </c>
    </row>
    <row r="26" spans="2:17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2722854.2799999993</v>
      </c>
      <c r="E26" s="71">
        <f t="shared" ref="E26:J26" si="9">SUM(E27:E35)</f>
        <v>4483646.34</v>
      </c>
      <c r="F26" s="71">
        <f t="shared" si="9"/>
        <v>397190.93</v>
      </c>
      <c r="G26" s="71">
        <f t="shared" si="9"/>
        <v>4383637.66</v>
      </c>
      <c r="H26" s="71">
        <f t="shared" si="9"/>
        <v>5248068.26</v>
      </c>
      <c r="I26" s="71">
        <f t="shared" si="9"/>
        <v>1441463.91</v>
      </c>
      <c r="J26" s="71">
        <f t="shared" si="9"/>
        <v>8776890.0899999999</v>
      </c>
      <c r="K26" s="71">
        <f t="shared" ref="K26" si="10">SUM(K27:K35)</f>
        <v>2209709.46</v>
      </c>
      <c r="L26" s="71">
        <f>SUM(L27:L35)</f>
        <v>4002687.4299999997</v>
      </c>
      <c r="M26" s="71">
        <f>SUM(M27:M35)</f>
        <v>4214334.1099999994</v>
      </c>
      <c r="N26" s="71">
        <f>SUM(N27:N35)</f>
        <v>9883130.9199999999</v>
      </c>
      <c r="O26" s="71">
        <f>SUM(O27:O35)</f>
        <v>2550543.2400000002</v>
      </c>
      <c r="P26" s="71">
        <f>SUM(P27:P35)</f>
        <v>1871042.9199999995</v>
      </c>
      <c r="Q26" s="87">
        <f>+Q27+Q28+Q29+Q30+Q31+Q32+Q33+Q34+Q35</f>
        <v>49462345.270000003</v>
      </c>
    </row>
    <row r="27" spans="2:17" s="4" customFormat="1" ht="35.1" customHeight="1" x14ac:dyDescent="0.35">
      <c r="B27" s="72" t="s">
        <v>39</v>
      </c>
      <c r="C27" s="73">
        <v>12300020</v>
      </c>
      <c r="D27" s="74">
        <v>-2488777.5</v>
      </c>
      <c r="E27" s="73">
        <v>0</v>
      </c>
      <c r="F27" s="73">
        <v>39715</v>
      </c>
      <c r="G27" s="73">
        <v>58280</v>
      </c>
      <c r="H27" s="73">
        <v>788828.79</v>
      </c>
      <c r="I27" s="73">
        <v>381944.99</v>
      </c>
      <c r="J27" s="73">
        <v>0</v>
      </c>
      <c r="K27" s="73">
        <v>86745</v>
      </c>
      <c r="L27" s="73">
        <v>467049.24</v>
      </c>
      <c r="M27" s="73">
        <v>177643.44</v>
      </c>
      <c r="N27" s="73">
        <v>73110</v>
      </c>
      <c r="O27" s="73">
        <v>239102.55</v>
      </c>
      <c r="P27" s="73">
        <f>1884609.82-1859197.32</f>
        <v>25412.5</v>
      </c>
      <c r="Q27" s="86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2" t="s">
        <v>40</v>
      </c>
      <c r="C28" s="73">
        <v>11020000</v>
      </c>
      <c r="D28" s="74">
        <v>-4195684.9800000004</v>
      </c>
      <c r="E28" s="73">
        <v>0</v>
      </c>
      <c r="F28" s="73">
        <v>0</v>
      </c>
      <c r="G28" s="73">
        <v>596608</v>
      </c>
      <c r="H28" s="73">
        <v>0</v>
      </c>
      <c r="I28" s="73">
        <v>0</v>
      </c>
      <c r="J28" s="73">
        <v>0</v>
      </c>
      <c r="K28" s="73">
        <v>0</v>
      </c>
      <c r="L28" s="73">
        <v>3030.24</v>
      </c>
      <c r="M28" s="73">
        <v>0</v>
      </c>
      <c r="N28" s="73">
        <v>0</v>
      </c>
      <c r="O28" s="73">
        <v>0</v>
      </c>
      <c r="P28" s="73">
        <f>2624387.02-2620072</f>
        <v>4315.0200000000186</v>
      </c>
      <c r="Q28" s="86">
        <f t="shared" si="11"/>
        <v>603953.26</v>
      </c>
    </row>
    <row r="29" spans="2:17" s="4" customFormat="1" ht="35.1" customHeight="1" x14ac:dyDescent="0.35">
      <c r="B29" s="72" t="s">
        <v>41</v>
      </c>
      <c r="C29" s="73">
        <v>6330000</v>
      </c>
      <c r="D29" s="74">
        <v>1723234</v>
      </c>
      <c r="E29" s="73">
        <v>0</v>
      </c>
      <c r="F29" s="73">
        <v>0</v>
      </c>
      <c r="G29" s="73">
        <v>0</v>
      </c>
      <c r="H29" s="73">
        <v>1113095.77</v>
      </c>
      <c r="I29" s="73">
        <v>0</v>
      </c>
      <c r="J29" s="73">
        <v>0</v>
      </c>
      <c r="K29" s="73">
        <v>597001.53</v>
      </c>
      <c r="L29" s="73">
        <v>3962</v>
      </c>
      <c r="M29" s="73">
        <v>0</v>
      </c>
      <c r="N29" s="73">
        <v>0</v>
      </c>
      <c r="O29" s="73">
        <v>1105893.99</v>
      </c>
      <c r="P29" s="73">
        <f>501784-498550</f>
        <v>3234</v>
      </c>
      <c r="Q29" s="86">
        <f t="shared" si="11"/>
        <v>2823187.29</v>
      </c>
    </row>
    <row r="30" spans="2:17" s="4" customFormat="1" ht="35.1" customHeight="1" x14ac:dyDescent="0.35">
      <c r="B30" s="72" t="s">
        <v>42</v>
      </c>
      <c r="C30" s="73">
        <v>500000</v>
      </c>
      <c r="D30" s="74">
        <v>600295.71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/>
      <c r="L30" s="73">
        <v>1898</v>
      </c>
      <c r="M30" s="73">
        <v>948686</v>
      </c>
      <c r="N30" s="73">
        <v>0</v>
      </c>
      <c r="O30" s="73">
        <v>9187</v>
      </c>
      <c r="P30" s="73">
        <v>295.70999999999998</v>
      </c>
      <c r="Q30" s="86">
        <f t="shared" si="11"/>
        <v>960066.71</v>
      </c>
    </row>
    <row r="31" spans="2:17" s="4" customFormat="1" ht="35.1" customHeight="1" x14ac:dyDescent="0.35">
      <c r="B31" s="72" t="s">
        <v>43</v>
      </c>
      <c r="C31" s="73">
        <v>565000</v>
      </c>
      <c r="D31" s="74">
        <v>2100000</v>
      </c>
      <c r="E31" s="73">
        <v>0</v>
      </c>
      <c r="F31" s="73">
        <v>277348.65999999997</v>
      </c>
      <c r="G31" s="73">
        <v>0</v>
      </c>
      <c r="H31" s="73">
        <v>0</v>
      </c>
      <c r="I31" s="73">
        <v>0</v>
      </c>
      <c r="J31" s="73">
        <v>0</v>
      </c>
      <c r="K31" s="73">
        <v>146913.82999999999</v>
      </c>
      <c r="L31" s="73">
        <v>46475.35</v>
      </c>
      <c r="M31" s="73">
        <v>0</v>
      </c>
      <c r="N31" s="73">
        <v>23560.14</v>
      </c>
      <c r="O31" s="73">
        <v>100099.87</v>
      </c>
      <c r="P31" s="73">
        <f>94832.91-94832.91</f>
        <v>0</v>
      </c>
      <c r="Q31" s="86">
        <f t="shared" si="11"/>
        <v>594397.85</v>
      </c>
    </row>
    <row r="32" spans="2:17" s="4" customFormat="1" ht="35.1" customHeight="1" x14ac:dyDescent="0.35">
      <c r="B32" s="72" t="s">
        <v>44</v>
      </c>
      <c r="C32" s="73">
        <v>540000</v>
      </c>
      <c r="D32" s="74">
        <v>59304.54</v>
      </c>
      <c r="E32" s="73">
        <v>0</v>
      </c>
      <c r="F32" s="73">
        <v>0</v>
      </c>
      <c r="G32" s="73">
        <v>0</v>
      </c>
      <c r="H32" s="73">
        <v>195.01</v>
      </c>
      <c r="I32" s="73"/>
      <c r="J32" s="73"/>
      <c r="K32" s="73"/>
      <c r="L32" s="73">
        <v>12734.87</v>
      </c>
      <c r="M32" s="73">
        <v>0</v>
      </c>
      <c r="N32" s="73">
        <v>20293.169999999998</v>
      </c>
      <c r="O32" s="73">
        <v>5528.29</v>
      </c>
      <c r="P32" s="73">
        <v>22215.54</v>
      </c>
      <c r="Q32" s="86">
        <f t="shared" si="11"/>
        <v>60966.879999999997</v>
      </c>
    </row>
    <row r="33" spans="2:17" s="4" customFormat="1" ht="35.1" customHeight="1" x14ac:dyDescent="0.35">
      <c r="B33" s="75" t="s">
        <v>45</v>
      </c>
      <c r="C33" s="73">
        <v>14655000</v>
      </c>
      <c r="D33" s="74">
        <v>257045.21</v>
      </c>
      <c r="E33" s="73">
        <v>0</v>
      </c>
      <c r="F33" s="73">
        <v>0</v>
      </c>
      <c r="G33" s="73">
        <v>2996200</v>
      </c>
      <c r="H33" s="73">
        <v>1042877.11</v>
      </c>
      <c r="I33" s="73"/>
      <c r="J33" s="73">
        <v>950000</v>
      </c>
      <c r="K33" s="73">
        <v>702813</v>
      </c>
      <c r="L33" s="73">
        <v>2140035.8199999998</v>
      </c>
      <c r="M33" s="73">
        <v>950000</v>
      </c>
      <c r="N33" s="73">
        <v>2841591.51</v>
      </c>
      <c r="O33" s="73">
        <v>260914.32</v>
      </c>
      <c r="P33" s="73">
        <f>1390516.81-120717.6</f>
        <v>1269799.21</v>
      </c>
      <c r="Q33" s="86">
        <f t="shared" si="11"/>
        <v>13154230.970000001</v>
      </c>
    </row>
    <row r="34" spans="2:17" s="4" customFormat="1" ht="35.1" customHeight="1" x14ac:dyDescent="0.35">
      <c r="B34" s="75" t="s">
        <v>46</v>
      </c>
      <c r="C34" s="73"/>
      <c r="D34" s="74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/>
      <c r="L34" s="73"/>
      <c r="M34" s="73"/>
      <c r="N34" s="73"/>
      <c r="O34" s="73"/>
      <c r="P34" s="73"/>
      <c r="Q34" s="86">
        <f t="shared" si="11"/>
        <v>0</v>
      </c>
    </row>
    <row r="35" spans="2:17" s="4" customFormat="1" ht="35.1" customHeight="1" x14ac:dyDescent="0.35">
      <c r="B35" s="72" t="s">
        <v>47</v>
      </c>
      <c r="C35" s="73">
        <v>47975036</v>
      </c>
      <c r="D35" s="74">
        <v>4667437.3</v>
      </c>
      <c r="E35" s="73">
        <v>4483646.34</v>
      </c>
      <c r="F35" s="73">
        <v>80127.27</v>
      </c>
      <c r="G35" s="73">
        <v>732549.66</v>
      </c>
      <c r="H35" s="73">
        <v>2303071.58</v>
      </c>
      <c r="I35" s="73">
        <v>1059518.92</v>
      </c>
      <c r="J35" s="73">
        <v>7826890.0899999999</v>
      </c>
      <c r="K35" s="73">
        <v>676236.1</v>
      </c>
      <c r="L35" s="73">
        <v>1327501.9099999999</v>
      </c>
      <c r="M35" s="73">
        <v>2138004.67</v>
      </c>
      <c r="N35" s="73">
        <v>6924576.0999999996</v>
      </c>
      <c r="O35" s="73">
        <v>829817.22</v>
      </c>
      <c r="P35" s="73">
        <f>12192073.1-11646302.16</f>
        <v>545770.93999999948</v>
      </c>
      <c r="Q35" s="86">
        <f t="shared" si="11"/>
        <v>28927710.800000004</v>
      </c>
    </row>
    <row r="36" spans="2:17" s="4" customFormat="1" ht="35.1" customHeight="1" x14ac:dyDescent="0.3">
      <c r="B36" s="69" t="s">
        <v>48</v>
      </c>
      <c r="C36" s="71">
        <f>SUM(C37:C42)</f>
        <v>0</v>
      </c>
      <c r="D36" s="71">
        <f>SUM(D37:D44)</f>
        <v>1650412</v>
      </c>
      <c r="E36" s="71">
        <f>SUM(E37:E43)</f>
        <v>0</v>
      </c>
      <c r="F36" s="71">
        <f>SUM(F37:F42)</f>
        <v>0</v>
      </c>
      <c r="G36" s="71">
        <f>SUM(G37:G42)</f>
        <v>0</v>
      </c>
      <c r="H36" s="71">
        <f>SUM(H37:H42)</f>
        <v>0</v>
      </c>
      <c r="I36" s="71">
        <v>0</v>
      </c>
      <c r="J36" s="71">
        <v>0</v>
      </c>
      <c r="K36" s="71">
        <f t="shared" ref="K36:P36" si="12">+SUM(K37:K44)</f>
        <v>1328872.3999999999</v>
      </c>
      <c r="L36" s="71">
        <f t="shared" si="12"/>
        <v>0</v>
      </c>
      <c r="M36" s="71">
        <f t="shared" si="12"/>
        <v>0</v>
      </c>
      <c r="N36" s="71">
        <f t="shared" si="12"/>
        <v>0</v>
      </c>
      <c r="O36" s="71">
        <f t="shared" si="12"/>
        <v>0</v>
      </c>
      <c r="P36" s="71">
        <f t="shared" si="12"/>
        <v>143685</v>
      </c>
      <c r="Q36" s="71">
        <f>+Q37+Q38+Q39+Q40+Q41+Q42+Q43+Q44</f>
        <v>1472557.4</v>
      </c>
    </row>
    <row r="37" spans="2:17" s="4" customFormat="1" ht="35.1" customHeight="1" x14ac:dyDescent="0.35">
      <c r="B37" s="72" t="s">
        <v>49</v>
      </c>
      <c r="C37" s="73">
        <v>0</v>
      </c>
      <c r="D37" s="74">
        <v>300000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/>
      <c r="L37" s="73"/>
      <c r="M37" s="73"/>
      <c r="N37" s="73"/>
      <c r="O37" s="73">
        <v>0</v>
      </c>
      <c r="P37" s="73">
        <v>143685</v>
      </c>
      <c r="Q37" s="86">
        <f t="shared" ref="Q37:Q51" si="13">+H37+E37+F37+G37+J37+I37+L37+K37+P37+M37+N37+O37</f>
        <v>143685</v>
      </c>
    </row>
    <row r="38" spans="2:17" s="4" customFormat="1" ht="35.1" customHeight="1" x14ac:dyDescent="0.35">
      <c r="B38" s="75" t="s">
        <v>50</v>
      </c>
      <c r="C38" s="73"/>
      <c r="D38" s="74"/>
      <c r="E38" s="73"/>
      <c r="F38" s="73"/>
      <c r="G38" s="73"/>
      <c r="H38" s="73"/>
      <c r="I38" s="73"/>
      <c r="J38" s="73"/>
      <c r="K38" s="73"/>
      <c r="L38" s="73"/>
      <c r="M38" s="73"/>
      <c r="N38" s="73">
        <v>0</v>
      </c>
      <c r="O38" s="73">
        <v>0</v>
      </c>
      <c r="P38" s="73">
        <v>0</v>
      </c>
      <c r="Q38" s="86">
        <f t="shared" si="13"/>
        <v>0</v>
      </c>
    </row>
    <row r="39" spans="2:17" s="4" customFormat="1" ht="35.1" customHeight="1" x14ac:dyDescent="0.35">
      <c r="B39" s="75" t="s">
        <v>51</v>
      </c>
      <c r="C39" s="73"/>
      <c r="D39" s="74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>
        <v>0</v>
      </c>
      <c r="P39" s="73">
        <v>0</v>
      </c>
      <c r="Q39" s="86">
        <f t="shared" si="13"/>
        <v>0</v>
      </c>
    </row>
    <row r="40" spans="2:17" s="4" customFormat="1" ht="35.1" customHeight="1" x14ac:dyDescent="0.35">
      <c r="B40" s="75" t="s">
        <v>52</v>
      </c>
      <c r="C40" s="73"/>
      <c r="D40" s="74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86">
        <f t="shared" si="13"/>
        <v>0</v>
      </c>
    </row>
    <row r="41" spans="2:17" s="4" customFormat="1" ht="35.1" customHeight="1" x14ac:dyDescent="0.35">
      <c r="B41" s="75" t="s">
        <v>53</v>
      </c>
      <c r="C41" s="73"/>
      <c r="D41" s="74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86">
        <f t="shared" si="13"/>
        <v>0</v>
      </c>
    </row>
    <row r="42" spans="2:17" s="4" customFormat="1" ht="35.1" customHeight="1" x14ac:dyDescent="0.35">
      <c r="B42" s="75" t="s">
        <v>54</v>
      </c>
      <c r="C42" s="73"/>
      <c r="D42" s="74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86">
        <f t="shared" si="13"/>
        <v>0</v>
      </c>
    </row>
    <row r="43" spans="2:17" s="4" customFormat="1" ht="35.1" customHeight="1" x14ac:dyDescent="0.35">
      <c r="B43" s="72" t="s">
        <v>55</v>
      </c>
      <c r="C43" s="73"/>
      <c r="D43" s="74">
        <v>1350412</v>
      </c>
      <c r="E43" s="73"/>
      <c r="F43" s="73"/>
      <c r="G43" s="73"/>
      <c r="H43" s="73"/>
      <c r="I43" s="73"/>
      <c r="J43" s="73"/>
      <c r="K43" s="73">
        <v>1328872.3999999999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86">
        <f t="shared" si="13"/>
        <v>1328872.3999999999</v>
      </c>
    </row>
    <row r="44" spans="2:17" s="4" customFormat="1" ht="35.1" customHeight="1" x14ac:dyDescent="0.35">
      <c r="B44" s="75" t="s">
        <v>56</v>
      </c>
      <c r="C44" s="71"/>
      <c r="D44" s="74"/>
      <c r="E44" s="71">
        <f>SUM(E45:E51)</f>
        <v>0</v>
      </c>
      <c r="F44" s="71">
        <f>SUM(F45:F51)</f>
        <v>0</v>
      </c>
      <c r="G44" s="71">
        <f>SUM(G45:G51)</f>
        <v>0</v>
      </c>
      <c r="H44" s="71">
        <f>SUM(H45:H51)</f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86">
        <f t="shared" si="13"/>
        <v>0</v>
      </c>
    </row>
    <row r="45" spans="2:17" s="4" customFormat="1" ht="35.1" customHeight="1" x14ac:dyDescent="0.35">
      <c r="B45" s="69" t="s">
        <v>57</v>
      </c>
      <c r="C45" s="71">
        <v>0</v>
      </c>
      <c r="D45" s="76">
        <v>0</v>
      </c>
      <c r="E45" s="73"/>
      <c r="F45" s="73"/>
      <c r="G45" s="73"/>
      <c r="H45" s="73"/>
      <c r="I45" s="73">
        <v>0</v>
      </c>
      <c r="J45" s="73">
        <v>0</v>
      </c>
      <c r="K45" s="73"/>
      <c r="L45" s="73"/>
      <c r="M45" s="73"/>
      <c r="N45" s="73"/>
      <c r="O45" s="73"/>
      <c r="P45" s="73"/>
      <c r="Q45" s="86">
        <f t="shared" si="13"/>
        <v>0</v>
      </c>
    </row>
    <row r="46" spans="2:17" s="4" customFormat="1" ht="35.1" customHeight="1" x14ac:dyDescent="0.35">
      <c r="B46" s="72" t="s">
        <v>58</v>
      </c>
      <c r="C46" s="73"/>
      <c r="D46" s="74"/>
      <c r="E46" s="73"/>
      <c r="F46" s="73"/>
      <c r="G46" s="73"/>
      <c r="H46" s="73"/>
      <c r="I46" s="73">
        <v>0</v>
      </c>
      <c r="J46" s="73">
        <v>0</v>
      </c>
      <c r="K46" s="73"/>
      <c r="L46" s="73"/>
      <c r="M46" s="73"/>
      <c r="N46" s="73"/>
      <c r="O46" s="73"/>
      <c r="P46" s="73"/>
      <c r="Q46" s="86">
        <f t="shared" si="13"/>
        <v>0</v>
      </c>
    </row>
    <row r="47" spans="2:17" s="4" customFormat="1" ht="35.1" customHeight="1" x14ac:dyDescent="0.35">
      <c r="B47" s="75" t="s">
        <v>59</v>
      </c>
      <c r="C47" s="73"/>
      <c r="D47" s="74"/>
      <c r="E47" s="73"/>
      <c r="F47" s="73"/>
      <c r="G47" s="73"/>
      <c r="H47" s="73"/>
      <c r="I47" s="73">
        <v>0</v>
      </c>
      <c r="J47" s="73">
        <v>0</v>
      </c>
      <c r="K47" s="73"/>
      <c r="L47" s="73"/>
      <c r="M47" s="73"/>
      <c r="N47" s="73"/>
      <c r="O47" s="73"/>
      <c r="P47" s="73"/>
      <c r="Q47" s="86">
        <f t="shared" si="13"/>
        <v>0</v>
      </c>
    </row>
    <row r="48" spans="2:17" s="4" customFormat="1" ht="35.1" customHeight="1" x14ac:dyDescent="0.35">
      <c r="B48" s="75" t="s">
        <v>60</v>
      </c>
      <c r="C48" s="73"/>
      <c r="D48" s="77"/>
      <c r="E48" s="73"/>
      <c r="F48" s="73"/>
      <c r="G48" s="73"/>
      <c r="H48" s="73"/>
      <c r="I48" s="73">
        <v>0</v>
      </c>
      <c r="J48" s="73">
        <v>0</v>
      </c>
      <c r="K48" s="73"/>
      <c r="L48" s="73"/>
      <c r="M48" s="73"/>
      <c r="N48" s="73"/>
      <c r="O48" s="73"/>
      <c r="P48" s="73"/>
      <c r="Q48" s="86">
        <f t="shared" si="13"/>
        <v>0</v>
      </c>
    </row>
    <row r="49" spans="2:17" s="4" customFormat="1" ht="35.1" customHeight="1" x14ac:dyDescent="0.35">
      <c r="B49" s="75" t="s">
        <v>61</v>
      </c>
      <c r="C49" s="73"/>
      <c r="D49" s="74"/>
      <c r="E49" s="73"/>
      <c r="F49" s="73"/>
      <c r="G49" s="73"/>
      <c r="H49" s="73"/>
      <c r="I49" s="73">
        <v>0</v>
      </c>
      <c r="J49" s="73">
        <v>0</v>
      </c>
      <c r="K49" s="73"/>
      <c r="L49" s="73"/>
      <c r="M49" s="73"/>
      <c r="N49" s="73"/>
      <c r="O49" s="73"/>
      <c r="P49" s="73"/>
      <c r="Q49" s="86">
        <f t="shared" si="13"/>
        <v>0</v>
      </c>
    </row>
    <row r="50" spans="2:17" s="4" customFormat="1" ht="35.1" customHeight="1" x14ac:dyDescent="0.35">
      <c r="B50" s="72" t="s">
        <v>62</v>
      </c>
      <c r="C50" s="73"/>
      <c r="D50" s="74"/>
      <c r="E50" s="73"/>
      <c r="F50" s="73"/>
      <c r="G50" s="73"/>
      <c r="H50" s="73"/>
      <c r="I50" s="73">
        <v>0</v>
      </c>
      <c r="J50" s="73">
        <v>0</v>
      </c>
      <c r="K50" s="73"/>
      <c r="L50" s="73"/>
      <c r="M50" s="73"/>
      <c r="N50" s="73"/>
      <c r="O50" s="73"/>
      <c r="P50" s="73"/>
      <c r="Q50" s="86">
        <f t="shared" si="13"/>
        <v>0</v>
      </c>
    </row>
    <row r="51" spans="2:17" s="4" customFormat="1" ht="35.1" customHeight="1" x14ac:dyDescent="0.35">
      <c r="B51" s="75" t="s">
        <v>63</v>
      </c>
      <c r="C51" s="73"/>
      <c r="D51" s="74"/>
      <c r="E51" s="73"/>
      <c r="F51" s="73"/>
      <c r="G51" s="73"/>
      <c r="H51" s="73"/>
      <c r="I51" s="73">
        <v>0</v>
      </c>
      <c r="J51" s="73">
        <v>0</v>
      </c>
      <c r="K51" s="73"/>
      <c r="L51" s="73"/>
      <c r="M51" s="73"/>
      <c r="N51" s="73"/>
      <c r="O51" s="73"/>
      <c r="P51" s="73"/>
      <c r="Q51" s="86">
        <f t="shared" si="13"/>
        <v>0</v>
      </c>
    </row>
    <row r="52" spans="2:17" s="4" customFormat="1" ht="35.1" customHeight="1" x14ac:dyDescent="0.3">
      <c r="B52" s="69" t="s">
        <v>64</v>
      </c>
      <c r="C52" s="71">
        <f>SUM(C53:C61)</f>
        <v>139200000</v>
      </c>
      <c r="D52" s="71">
        <f>SUM(D53:D61)</f>
        <v>41826195</v>
      </c>
      <c r="E52" s="71">
        <f t="shared" ref="E52:L52" si="14">SUM(E53:E61)</f>
        <v>0</v>
      </c>
      <c r="F52" s="71">
        <f t="shared" si="14"/>
        <v>5108692</v>
      </c>
      <c r="G52" s="71">
        <f t="shared" si="14"/>
        <v>3275143.83</v>
      </c>
      <c r="H52" s="71">
        <f t="shared" si="14"/>
        <v>12829393</v>
      </c>
      <c r="I52" s="71">
        <f t="shared" si="14"/>
        <v>3821925.28</v>
      </c>
      <c r="J52" s="71">
        <f t="shared" si="14"/>
        <v>500000.01</v>
      </c>
      <c r="K52" s="71">
        <f t="shared" ref="K52" si="15">SUM(K53:K61)</f>
        <v>0</v>
      </c>
      <c r="L52" s="71">
        <f t="shared" si="14"/>
        <v>427619.02</v>
      </c>
      <c r="M52" s="71">
        <f t="shared" ref="M52:P52" si="16">SUM(M53:M61)</f>
        <v>34004809.600000001</v>
      </c>
      <c r="N52" s="71">
        <f t="shared" ref="N52:O52" si="17">SUM(N53:N61)</f>
        <v>378977.95</v>
      </c>
      <c r="O52" s="71">
        <f t="shared" si="17"/>
        <v>9621179.0800000001</v>
      </c>
      <c r="P52" s="71">
        <f t="shared" si="16"/>
        <v>4728572.08</v>
      </c>
      <c r="Q52" s="71">
        <f>SUM(Q53:Q61)</f>
        <v>74696311.849999994</v>
      </c>
    </row>
    <row r="53" spans="2:17" s="4" customFormat="1" ht="35.1" customHeight="1" x14ac:dyDescent="0.35">
      <c r="B53" s="72" t="s">
        <v>65</v>
      </c>
      <c r="C53" s="73">
        <v>85300000</v>
      </c>
      <c r="D53" s="74">
        <v>-50733405</v>
      </c>
      <c r="E53" s="73"/>
      <c r="F53" s="73"/>
      <c r="G53" s="73"/>
      <c r="H53" s="73">
        <v>0</v>
      </c>
      <c r="I53" s="73">
        <v>424849.09</v>
      </c>
      <c r="J53" s="73">
        <v>0</v>
      </c>
      <c r="K53" s="73"/>
      <c r="L53" s="73">
        <v>246620</v>
      </c>
      <c r="M53" s="73">
        <v>144809.60000000001</v>
      </c>
      <c r="N53" s="73">
        <v>335317.95</v>
      </c>
      <c r="O53" s="73">
        <v>247800</v>
      </c>
      <c r="P53" s="73">
        <f>6124776.72-5446250.6</f>
        <v>678526.12000000011</v>
      </c>
      <c r="Q53" s="86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5" t="s">
        <v>66</v>
      </c>
      <c r="C54" s="73">
        <v>900000</v>
      </c>
      <c r="D54" s="74">
        <v>2300000</v>
      </c>
      <c r="E54" s="73"/>
      <c r="F54" s="73">
        <v>16992</v>
      </c>
      <c r="G54" s="73">
        <v>0</v>
      </c>
      <c r="H54" s="73">
        <v>351168</v>
      </c>
      <c r="I54" s="73">
        <v>1886676.19</v>
      </c>
      <c r="J54" s="73">
        <v>0</v>
      </c>
      <c r="K54" s="73"/>
      <c r="L54" s="73"/>
      <c r="M54" s="73"/>
      <c r="N54" s="73"/>
      <c r="O54" s="73">
        <v>112395</v>
      </c>
      <c r="P54" s="73"/>
      <c r="Q54" s="86">
        <f t="shared" si="18"/>
        <v>2367231.19</v>
      </c>
    </row>
    <row r="55" spans="2:17" s="4" customFormat="1" ht="35.1" customHeight="1" x14ac:dyDescent="0.35">
      <c r="B55" s="72" t="s">
        <v>67</v>
      </c>
      <c r="C55" s="73">
        <v>250000</v>
      </c>
      <c r="D55" s="74">
        <v>0</v>
      </c>
      <c r="E55" s="73"/>
      <c r="F55" s="73"/>
      <c r="G55" s="73"/>
      <c r="H55" s="73">
        <v>0</v>
      </c>
      <c r="I55" s="73">
        <v>0</v>
      </c>
      <c r="J55" s="73">
        <v>0</v>
      </c>
      <c r="K55" s="73"/>
      <c r="L55" s="73"/>
      <c r="M55" s="73"/>
      <c r="N55" s="73">
        <v>43660</v>
      </c>
      <c r="O55" s="73"/>
      <c r="P55" s="73"/>
      <c r="Q55" s="86">
        <f t="shared" si="18"/>
        <v>43660</v>
      </c>
    </row>
    <row r="56" spans="2:17" s="4" customFormat="1" ht="35.1" customHeight="1" x14ac:dyDescent="0.35">
      <c r="B56" s="75" t="s">
        <v>68</v>
      </c>
      <c r="C56" s="73">
        <v>30250000</v>
      </c>
      <c r="D56" s="74">
        <v>42659600</v>
      </c>
      <c r="E56" s="73"/>
      <c r="F56" s="73"/>
      <c r="G56" s="73"/>
      <c r="H56" s="73"/>
      <c r="I56" s="73">
        <v>0</v>
      </c>
      <c r="J56" s="73">
        <v>500000.01</v>
      </c>
      <c r="K56" s="73"/>
      <c r="L56" s="73"/>
      <c r="M56" s="73">
        <v>29960000</v>
      </c>
      <c r="N56" s="73"/>
      <c r="O56" s="73">
        <v>9260984.0800000001</v>
      </c>
      <c r="P56" s="73"/>
      <c r="Q56" s="86">
        <f t="shared" si="18"/>
        <v>39720984.090000004</v>
      </c>
    </row>
    <row r="57" spans="2:17" s="4" customFormat="1" ht="35.1" customHeight="1" x14ac:dyDescent="0.35">
      <c r="B57" s="72" t="s">
        <v>69</v>
      </c>
      <c r="C57" s="73">
        <v>16700000</v>
      </c>
      <c r="D57" s="74">
        <v>7200000</v>
      </c>
      <c r="E57" s="73"/>
      <c r="F57" s="73">
        <v>5091700</v>
      </c>
      <c r="G57" s="73">
        <v>3275143.83</v>
      </c>
      <c r="H57" s="73">
        <v>10443600</v>
      </c>
      <c r="I57" s="73">
        <v>0</v>
      </c>
      <c r="J57" s="73">
        <v>0</v>
      </c>
      <c r="K57" s="73"/>
      <c r="L57" s="73"/>
      <c r="M57" s="73"/>
      <c r="N57" s="73"/>
      <c r="O57" s="73"/>
      <c r="P57" s="73">
        <v>258136.8</v>
      </c>
      <c r="Q57" s="86">
        <f t="shared" si="18"/>
        <v>19068580.629999999</v>
      </c>
    </row>
    <row r="58" spans="2:17" s="4" customFormat="1" ht="35.1" customHeight="1" x14ac:dyDescent="0.35">
      <c r="B58" s="72" t="s">
        <v>70</v>
      </c>
      <c r="C58" s="73">
        <v>5000000</v>
      </c>
      <c r="D58" s="74">
        <v>7900000</v>
      </c>
      <c r="E58" s="73"/>
      <c r="F58" s="73"/>
      <c r="G58" s="73"/>
      <c r="H58" s="73"/>
      <c r="I58" s="73">
        <v>1510400</v>
      </c>
      <c r="J58" s="73">
        <v>0</v>
      </c>
      <c r="K58" s="73"/>
      <c r="L58" s="73"/>
      <c r="M58" s="73"/>
      <c r="N58" s="73"/>
      <c r="O58" s="73"/>
      <c r="P58" s="73">
        <f>6788059.16-5596150</f>
        <v>1191909.1600000001</v>
      </c>
      <c r="Q58" s="86">
        <f t="shared" si="18"/>
        <v>2702309.16</v>
      </c>
    </row>
    <row r="59" spans="2:17" s="4" customFormat="1" ht="35.1" customHeight="1" x14ac:dyDescent="0.35">
      <c r="B59" s="72" t="s">
        <v>71</v>
      </c>
      <c r="C59" s="73"/>
      <c r="D59" s="74"/>
      <c r="E59" s="73"/>
      <c r="F59" s="73"/>
      <c r="G59" s="73"/>
      <c r="H59" s="73"/>
      <c r="I59" s="73">
        <v>0</v>
      </c>
      <c r="J59" s="73">
        <v>0</v>
      </c>
      <c r="K59" s="73"/>
      <c r="L59" s="73"/>
      <c r="M59" s="73"/>
      <c r="N59" s="73"/>
      <c r="O59" s="73"/>
      <c r="P59" s="73"/>
      <c r="Q59" s="86">
        <f t="shared" si="18"/>
        <v>0</v>
      </c>
    </row>
    <row r="60" spans="2:17" s="4" customFormat="1" ht="35.1" customHeight="1" x14ac:dyDescent="0.35">
      <c r="B60" s="72" t="s">
        <v>72</v>
      </c>
      <c r="C60" s="73">
        <v>300000</v>
      </c>
      <c r="D60" s="74">
        <v>14500000</v>
      </c>
      <c r="E60" s="73"/>
      <c r="F60" s="73"/>
      <c r="G60" s="73"/>
      <c r="H60" s="73">
        <v>2034625</v>
      </c>
      <c r="I60" s="73">
        <v>0</v>
      </c>
      <c r="J60" s="73">
        <v>0</v>
      </c>
      <c r="K60" s="73"/>
      <c r="L60" s="73">
        <v>180999.02</v>
      </c>
      <c r="M60" s="73">
        <v>3900000</v>
      </c>
      <c r="N60" s="73"/>
      <c r="O60" s="73"/>
      <c r="P60" s="73">
        <f>6420000-3820000</f>
        <v>2600000</v>
      </c>
      <c r="Q60" s="86">
        <f t="shared" si="18"/>
        <v>8715624.0199999996</v>
      </c>
    </row>
    <row r="61" spans="2:17" s="4" customFormat="1" ht="35.1" customHeight="1" x14ac:dyDescent="0.35">
      <c r="B61" s="75" t="s">
        <v>73</v>
      </c>
      <c r="C61" s="73">
        <v>500000</v>
      </c>
      <c r="D61" s="74">
        <v>18000000</v>
      </c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86">
        <f t="shared" si="18"/>
        <v>0</v>
      </c>
    </row>
    <row r="62" spans="2:17" s="4" customFormat="1" ht="35.1" customHeight="1" x14ac:dyDescent="0.3">
      <c r="B62" s="69" t="s">
        <v>74</v>
      </c>
      <c r="C62" s="71">
        <f>SUM(C63:C66)</f>
        <v>40000000</v>
      </c>
      <c r="D62" s="71">
        <f>SUM(D63:D66)</f>
        <v>20000000</v>
      </c>
      <c r="E62" s="71">
        <f t="shared" ref="E62:L62" si="19">SUM(E63:E65)</f>
        <v>0</v>
      </c>
      <c r="F62" s="71">
        <f t="shared" si="19"/>
        <v>0</v>
      </c>
      <c r="G62" s="71">
        <f t="shared" si="19"/>
        <v>0</v>
      </c>
      <c r="H62" s="71">
        <f t="shared" si="19"/>
        <v>0</v>
      </c>
      <c r="I62" s="71">
        <f t="shared" si="19"/>
        <v>230000</v>
      </c>
      <c r="J62" s="71">
        <f t="shared" si="19"/>
        <v>0</v>
      </c>
      <c r="K62" s="71"/>
      <c r="L62" s="71">
        <f t="shared" si="19"/>
        <v>2800000</v>
      </c>
      <c r="M62" s="71">
        <f t="shared" ref="M62:P62" si="20">SUM(M63:M65)</f>
        <v>0</v>
      </c>
      <c r="N62" s="71">
        <f t="shared" ref="N62:O62" si="21">SUM(N63:N65)</f>
        <v>0</v>
      </c>
      <c r="O62" s="71">
        <f t="shared" si="21"/>
        <v>0</v>
      </c>
      <c r="P62" s="71">
        <f t="shared" si="20"/>
        <v>7568326.1500000004</v>
      </c>
      <c r="Q62" s="71">
        <f>SUM(Q63:Q71)</f>
        <v>10598326.15</v>
      </c>
    </row>
    <row r="63" spans="2:17" s="4" customFormat="1" ht="35.1" customHeight="1" x14ac:dyDescent="0.35">
      <c r="B63" s="72" t="s">
        <v>75</v>
      </c>
      <c r="C63" s="73">
        <v>40000000</v>
      </c>
      <c r="D63" s="74">
        <v>20000000</v>
      </c>
      <c r="E63" s="73"/>
      <c r="F63" s="73"/>
      <c r="G63" s="73"/>
      <c r="H63" s="73"/>
      <c r="I63" s="73">
        <v>230000</v>
      </c>
      <c r="J63" s="73">
        <v>0</v>
      </c>
      <c r="K63" s="73"/>
      <c r="L63" s="73">
        <v>2800000</v>
      </c>
      <c r="M63" s="73">
        <v>0</v>
      </c>
      <c r="N63" s="73">
        <v>0</v>
      </c>
      <c r="O63" s="73">
        <v>0</v>
      </c>
      <c r="P63" s="73">
        <v>7568326.1500000004</v>
      </c>
      <c r="Q63" s="86">
        <f t="shared" ref="Q63:Q82" si="22">+H63+E63+F63+G63+J63+I63+L63+K63+P63+M63+N63+O63</f>
        <v>10598326.15</v>
      </c>
    </row>
    <row r="64" spans="2:17" s="4" customFormat="1" ht="35.1" customHeight="1" x14ac:dyDescent="0.35">
      <c r="B64" s="72" t="s">
        <v>76</v>
      </c>
      <c r="C64" s="73"/>
      <c r="D64" s="74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86">
        <f t="shared" si="22"/>
        <v>0</v>
      </c>
    </row>
    <row r="65" spans="2:17" s="4" customFormat="1" ht="35.1" customHeight="1" x14ac:dyDescent="0.35">
      <c r="B65" s="72" t="s">
        <v>77</v>
      </c>
      <c r="C65" s="73"/>
      <c r="D65" s="74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86">
        <f t="shared" si="22"/>
        <v>0</v>
      </c>
    </row>
    <row r="66" spans="2:17" s="4" customFormat="1" ht="35.1" customHeight="1" x14ac:dyDescent="0.35">
      <c r="B66" s="75" t="s">
        <v>78</v>
      </c>
      <c r="C66" s="73"/>
      <c r="D66" s="74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86">
        <f t="shared" si="22"/>
        <v>0</v>
      </c>
    </row>
    <row r="67" spans="2:17" s="4" customFormat="1" ht="35.1" customHeight="1" x14ac:dyDescent="0.35">
      <c r="B67" s="78" t="s">
        <v>79</v>
      </c>
      <c r="C67" s="71"/>
      <c r="D67" s="76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86">
        <f t="shared" si="22"/>
        <v>0</v>
      </c>
    </row>
    <row r="68" spans="2:17" s="4" customFormat="1" ht="35.1" customHeight="1" x14ac:dyDescent="0.35">
      <c r="B68" s="72" t="s">
        <v>80</v>
      </c>
      <c r="C68" s="73"/>
      <c r="D68" s="74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86">
        <f t="shared" si="22"/>
        <v>0</v>
      </c>
    </row>
    <row r="69" spans="2:17" s="4" customFormat="1" ht="35.1" customHeight="1" x14ac:dyDescent="0.35">
      <c r="B69" s="75" t="s">
        <v>81</v>
      </c>
      <c r="C69" s="73"/>
      <c r="D69" s="74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86">
        <f t="shared" si="22"/>
        <v>0</v>
      </c>
    </row>
    <row r="70" spans="2:17" s="4" customFormat="1" ht="35.1" customHeight="1" x14ac:dyDescent="0.35">
      <c r="B70" s="69" t="s">
        <v>82</v>
      </c>
      <c r="C70" s="71">
        <f>SUM(C71:C73)</f>
        <v>0</v>
      </c>
      <c r="D70" s="76"/>
      <c r="E70" s="71">
        <f>SUM(E71:E73)</f>
        <v>0</v>
      </c>
      <c r="F70" s="71">
        <f>SUM(F71:F73)</f>
        <v>0</v>
      </c>
      <c r="G70" s="71">
        <f>SUM(G71:G73)</f>
        <v>0</v>
      </c>
      <c r="H70" s="71">
        <f>SUM(H71:H73)</f>
        <v>0</v>
      </c>
      <c r="I70" s="71"/>
      <c r="J70" s="71"/>
      <c r="K70" s="71"/>
      <c r="L70" s="71"/>
      <c r="M70" s="71"/>
      <c r="N70" s="71"/>
      <c r="O70" s="71"/>
      <c r="P70" s="71"/>
      <c r="Q70" s="86">
        <f t="shared" si="22"/>
        <v>0</v>
      </c>
    </row>
    <row r="71" spans="2:17" s="4" customFormat="1" ht="35.1" customHeight="1" x14ac:dyDescent="0.35">
      <c r="B71" s="72" t="s">
        <v>83</v>
      </c>
      <c r="C71" s="73"/>
      <c r="D71" s="74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86">
        <f t="shared" si="22"/>
        <v>0</v>
      </c>
    </row>
    <row r="72" spans="2:17" s="4" customFormat="1" ht="35.1" customHeight="1" x14ac:dyDescent="0.35">
      <c r="B72" s="72" t="s">
        <v>84</v>
      </c>
      <c r="C72" s="73"/>
      <c r="D72" s="74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86">
        <f t="shared" si="22"/>
        <v>0</v>
      </c>
    </row>
    <row r="73" spans="2:17" s="4" customFormat="1" ht="35.1" customHeight="1" x14ac:dyDescent="0.35">
      <c r="B73" s="75" t="s">
        <v>85</v>
      </c>
      <c r="C73" s="73"/>
      <c r="D73" s="74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86">
        <f t="shared" si="22"/>
        <v>0</v>
      </c>
    </row>
    <row r="74" spans="2:17" s="4" customFormat="1" ht="35.1" customHeight="1" x14ac:dyDescent="0.35">
      <c r="B74" s="69" t="s">
        <v>86</v>
      </c>
      <c r="C74" s="79"/>
      <c r="D74" s="76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86">
        <f t="shared" si="22"/>
        <v>0</v>
      </c>
    </row>
    <row r="75" spans="2:17" s="4" customFormat="1" ht="35.1" customHeight="1" x14ac:dyDescent="0.35">
      <c r="B75" s="69" t="s">
        <v>87</v>
      </c>
      <c r="C75" s="79"/>
      <c r="D75" s="76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86">
        <f t="shared" si="22"/>
        <v>0</v>
      </c>
    </row>
    <row r="76" spans="2:17" s="4" customFormat="1" ht="35.1" customHeight="1" x14ac:dyDescent="0.35">
      <c r="B76" s="72" t="s">
        <v>88</v>
      </c>
      <c r="C76" s="80"/>
      <c r="D76" s="74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6">
        <f t="shared" si="22"/>
        <v>0</v>
      </c>
    </row>
    <row r="77" spans="2:17" s="4" customFormat="1" ht="35.1" customHeight="1" x14ac:dyDescent="0.35">
      <c r="B77" s="72" t="s">
        <v>89</v>
      </c>
      <c r="C77" s="80"/>
      <c r="D77" s="74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6">
        <f t="shared" si="22"/>
        <v>0</v>
      </c>
    </row>
    <row r="78" spans="2:17" s="4" customFormat="1" ht="35.1" customHeight="1" x14ac:dyDescent="0.35">
      <c r="B78" s="69" t="s">
        <v>90</v>
      </c>
      <c r="C78" s="79"/>
      <c r="D78" s="76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86">
        <f t="shared" si="22"/>
        <v>0</v>
      </c>
    </row>
    <row r="79" spans="2:17" s="4" customFormat="1" ht="35.1" customHeight="1" x14ac:dyDescent="0.35">
      <c r="B79" s="72" t="s">
        <v>91</v>
      </c>
      <c r="C79" s="80"/>
      <c r="D79" s="74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6">
        <f t="shared" si="22"/>
        <v>0</v>
      </c>
    </row>
    <row r="80" spans="2:17" s="4" customFormat="1" ht="35.1" customHeight="1" x14ac:dyDescent="0.35">
      <c r="B80" s="72" t="s">
        <v>92</v>
      </c>
      <c r="C80" s="80"/>
      <c r="D80" s="74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6">
        <f t="shared" si="22"/>
        <v>0</v>
      </c>
    </row>
    <row r="81" spans="2:17" s="4" customFormat="1" ht="35.1" customHeight="1" x14ac:dyDescent="0.35">
      <c r="B81" s="69" t="s">
        <v>93</v>
      </c>
      <c r="C81" s="79"/>
      <c r="D81" s="76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86">
        <f t="shared" si="22"/>
        <v>0</v>
      </c>
    </row>
    <row r="82" spans="2:17" s="4" customFormat="1" ht="35.1" customHeight="1" x14ac:dyDescent="0.35">
      <c r="B82" s="72" t="s">
        <v>94</v>
      </c>
      <c r="C82" s="80"/>
      <c r="D82" s="74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6">
        <f t="shared" si="22"/>
        <v>0</v>
      </c>
    </row>
    <row r="83" spans="2:17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22655432.219999984</v>
      </c>
      <c r="E83" s="82">
        <f t="shared" ref="E83:L83" si="23">+E10+E16+E26+E36+E44+E52+E62+E67+E70</f>
        <v>59347772.679999992</v>
      </c>
      <c r="F83" s="82">
        <f t="shared" si="23"/>
        <v>71310108.339999989</v>
      </c>
      <c r="G83" s="82">
        <f t="shared" si="23"/>
        <v>325941464.73000002</v>
      </c>
      <c r="H83" s="82">
        <f t="shared" si="23"/>
        <v>322059301.44999999</v>
      </c>
      <c r="I83" s="82">
        <f t="shared" si="23"/>
        <v>117510627.81999999</v>
      </c>
      <c r="J83" s="82">
        <f t="shared" si="23"/>
        <v>85522503.049999997</v>
      </c>
      <c r="K83" s="82">
        <f t="shared" ref="K83" si="24">+K10+K16+K26+K36+K44+K52+K62+K67+K70</f>
        <v>82936856.970000014</v>
      </c>
      <c r="L83" s="82">
        <f t="shared" si="23"/>
        <v>82512694.839999989</v>
      </c>
      <c r="M83" s="82">
        <f t="shared" ref="M83:P83" si="25">+M10+M16+M26+M36+M44+M52+M62+M67+M70</f>
        <v>171276133.11999997</v>
      </c>
      <c r="N83" s="82">
        <f t="shared" ref="N83:O83" si="26">+N10+N16+N26+N36+N44+N52+N62+N67+N70</f>
        <v>117304213.67</v>
      </c>
      <c r="O83" s="82">
        <f t="shared" si="26"/>
        <v>166995587.19000003</v>
      </c>
      <c r="P83" s="82">
        <f t="shared" si="25"/>
        <v>164321560.85999998</v>
      </c>
      <c r="Q83" s="82">
        <f>+Q62+Q52+Q26+Q16+Q10+Q36</f>
        <v>1767038824.72</v>
      </c>
    </row>
    <row r="84" spans="2:17" ht="18.75" x14ac:dyDescent="0.25">
      <c r="B84" s="41" t="s">
        <v>111</v>
      </c>
      <c r="C84" s="88"/>
      <c r="Q84" s="39"/>
    </row>
    <row r="85" spans="2:17" ht="18.75" x14ac:dyDescent="0.25">
      <c r="B85" s="42" t="s">
        <v>112</v>
      </c>
      <c r="C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2:17" ht="37.5" x14ac:dyDescent="0.25">
      <c r="B86" s="42" t="s">
        <v>113</v>
      </c>
      <c r="Q86" s="39"/>
    </row>
    <row r="87" spans="2:17" ht="18.75" x14ac:dyDescent="0.25">
      <c r="B87" s="42" t="s">
        <v>114</v>
      </c>
      <c r="Q87" s="88"/>
    </row>
    <row r="88" spans="2:17" ht="18.75" x14ac:dyDescent="0.25">
      <c r="B88" s="42" t="s">
        <v>115</v>
      </c>
    </row>
    <row r="89" spans="2:17" ht="18.75" x14ac:dyDescent="0.25">
      <c r="B89" s="42" t="s">
        <v>116</v>
      </c>
      <c r="Q89" s="39"/>
    </row>
    <row r="90" spans="2:17" ht="18.75" x14ac:dyDescent="0.25">
      <c r="B90" s="42" t="s">
        <v>117</v>
      </c>
    </row>
    <row r="91" spans="2:17" ht="76.5" customHeight="1" x14ac:dyDescent="0.25">
      <c r="B91" s="42" t="s">
        <v>251</v>
      </c>
    </row>
    <row r="92" spans="2:17" x14ac:dyDescent="0.25">
      <c r="B92" s="83"/>
    </row>
    <row r="94" spans="2:17" x14ac:dyDescent="0.25">
      <c r="B94" s="83"/>
    </row>
    <row r="95" spans="2:17" x14ac:dyDescent="0.25">
      <c r="B95" s="83"/>
    </row>
    <row r="96" spans="2:17" ht="24.95" customHeight="1" x14ac:dyDescent="0.35">
      <c r="B96" s="43" t="s">
        <v>119</v>
      </c>
      <c r="C96" s="27"/>
      <c r="E96" s="27"/>
      <c r="F96" s="27"/>
      <c r="G96" s="27"/>
      <c r="H96" s="27"/>
      <c r="J96" s="27"/>
      <c r="K96" s="27"/>
      <c r="N96" s="135" t="s">
        <v>144</v>
      </c>
      <c r="O96" s="135"/>
      <c r="P96" s="27"/>
      <c r="Q96" s="27"/>
    </row>
    <row r="97" spans="1:17" ht="23.25" customHeight="1" x14ac:dyDescent="0.3">
      <c r="B97" s="84" t="s">
        <v>140</v>
      </c>
      <c r="C97" s="89"/>
      <c r="E97" s="89"/>
      <c r="F97" s="89"/>
      <c r="G97" s="89"/>
      <c r="H97" s="89"/>
      <c r="J97" s="89"/>
      <c r="K97" s="89"/>
      <c r="N97" s="167" t="s">
        <v>121</v>
      </c>
      <c r="O97" s="167"/>
      <c r="P97" s="89"/>
      <c r="Q97" s="89"/>
    </row>
    <row r="99" spans="1:17" ht="33.75" customHeight="1" x14ac:dyDescent="0.35">
      <c r="A99" s="1" t="s">
        <v>96</v>
      </c>
    </row>
    <row r="100" spans="1:17" ht="23.25" customHeight="1" x14ac:dyDescent="0.35">
      <c r="B100" s="136" t="s">
        <v>142</v>
      </c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</row>
    <row r="101" spans="1:17" ht="18.75" x14ac:dyDescent="0.3">
      <c r="B101" s="167" t="s">
        <v>141</v>
      </c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</row>
    <row r="102" spans="1:17" ht="23.25" x14ac:dyDescent="0.35">
      <c r="B102" s="136"/>
      <c r="C102" s="136"/>
      <c r="D102" s="136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37"/>
      <c r="C105" s="137"/>
      <c r="D105" s="137"/>
    </row>
  </sheetData>
  <mergeCells count="15">
    <mergeCell ref="B1:Q1"/>
    <mergeCell ref="B2:Q2"/>
    <mergeCell ref="B3:Q3"/>
    <mergeCell ref="B4:Q4"/>
    <mergeCell ref="B5:Q5"/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438"/>
  <sheetViews>
    <sheetView topLeftCell="A281" workbookViewId="0">
      <selection activeCell="G34" sqref="G34"/>
    </sheetView>
  </sheetViews>
  <sheetFormatPr defaultColWidth="11.42578125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171"/>
      <c r="C7" s="172"/>
      <c r="D7" s="172"/>
      <c r="E7" s="172"/>
      <c r="F7" s="173"/>
      <c r="G7" s="94"/>
      <c r="H7" s="94"/>
    </row>
    <row r="8" spans="2:9" ht="36" customHeight="1" thickBot="1" x14ac:dyDescent="0.3">
      <c r="B8" s="99" t="s">
        <v>149</v>
      </c>
      <c r="C8" s="177" t="s">
        <v>150</v>
      </c>
      <c r="D8" s="178"/>
      <c r="E8" s="178"/>
      <c r="F8" s="179"/>
      <c r="G8" s="174"/>
      <c r="H8" s="174"/>
      <c r="I8" s="180" t="s">
        <v>158</v>
      </c>
    </row>
    <row r="9" spans="2:9" ht="36.75" thickBot="1" x14ac:dyDescent="0.3">
      <c r="B9" s="100"/>
      <c r="C9" s="96" t="s">
        <v>151</v>
      </c>
      <c r="D9" s="96" t="s">
        <v>152</v>
      </c>
      <c r="E9" s="96" t="s">
        <v>153</v>
      </c>
      <c r="F9" s="101" t="s">
        <v>154</v>
      </c>
      <c r="G9" s="175"/>
      <c r="H9" s="175"/>
      <c r="I9" s="181"/>
    </row>
    <row r="10" spans="2:9" ht="15.75" thickBot="1" x14ac:dyDescent="0.3">
      <c r="B10" s="100" t="s">
        <v>155</v>
      </c>
      <c r="C10" s="97">
        <v>1268140.1000000001</v>
      </c>
      <c r="D10" s="98">
        <v>0</v>
      </c>
      <c r="E10" s="98">
        <v>0</v>
      </c>
      <c r="F10" s="102">
        <v>1268140.1000000001</v>
      </c>
      <c r="G10" s="175"/>
      <c r="H10" s="175"/>
      <c r="I10" s="181"/>
    </row>
    <row r="11" spans="2:9" ht="15.75" thickBot="1" x14ac:dyDescent="0.3">
      <c r="B11" s="100" t="s">
        <v>156</v>
      </c>
      <c r="C11" s="97">
        <v>1268140.1000000001</v>
      </c>
      <c r="D11" s="98">
        <v>0</v>
      </c>
      <c r="E11" s="98">
        <v>0</v>
      </c>
      <c r="G11" s="175"/>
      <c r="H11" s="175"/>
      <c r="I11" s="181"/>
    </row>
    <row r="12" spans="2:9" ht="15.75" thickBot="1" x14ac:dyDescent="0.3">
      <c r="B12" s="103" t="s">
        <v>157</v>
      </c>
      <c r="C12" s="104">
        <v>0</v>
      </c>
      <c r="D12" s="104">
        <v>0</v>
      </c>
      <c r="E12" s="104">
        <v>0</v>
      </c>
      <c r="F12" s="105">
        <v>0</v>
      </c>
      <c r="G12" s="176"/>
      <c r="H12" s="176"/>
      <c r="I12" s="182"/>
    </row>
    <row r="13" spans="2:9" ht="36" customHeight="1" thickBot="1" x14ac:dyDescent="0.3">
      <c r="B13" s="99" t="s">
        <v>149</v>
      </c>
      <c r="C13" s="177" t="s">
        <v>159</v>
      </c>
      <c r="D13" s="178"/>
      <c r="E13" s="178"/>
      <c r="F13" s="179"/>
      <c r="G13" s="174"/>
      <c r="H13" s="174"/>
      <c r="I13" s="180" t="s">
        <v>158</v>
      </c>
    </row>
    <row r="14" spans="2:9" ht="36.75" thickBot="1" x14ac:dyDescent="0.3">
      <c r="B14" s="100"/>
      <c r="C14" s="96" t="s">
        <v>151</v>
      </c>
      <c r="D14" s="96" t="s">
        <v>152</v>
      </c>
      <c r="E14" s="96" t="s">
        <v>153</v>
      </c>
      <c r="F14" s="101" t="s">
        <v>154</v>
      </c>
      <c r="G14" s="175"/>
      <c r="H14" s="175"/>
      <c r="I14" s="181"/>
    </row>
    <row r="15" spans="2:9" ht="15.75" thickBot="1" x14ac:dyDescent="0.3">
      <c r="B15" s="100" t="s">
        <v>155</v>
      </c>
      <c r="C15" s="97">
        <v>363676</v>
      </c>
      <c r="D15" s="98">
        <v>0</v>
      </c>
      <c r="E15" s="98">
        <v>0</v>
      </c>
      <c r="F15" s="102">
        <v>363676</v>
      </c>
      <c r="G15" s="175"/>
      <c r="H15" s="175"/>
      <c r="I15" s="181"/>
    </row>
    <row r="16" spans="2:9" ht="15.75" thickBot="1" x14ac:dyDescent="0.3">
      <c r="B16" s="100" t="s">
        <v>156</v>
      </c>
      <c r="C16" s="97">
        <v>363676</v>
      </c>
      <c r="D16" s="98">
        <v>0</v>
      </c>
      <c r="E16" s="98">
        <v>0</v>
      </c>
      <c r="G16" s="175"/>
      <c r="H16" s="175"/>
      <c r="I16" s="181"/>
    </row>
    <row r="17" spans="2:9" ht="15.75" thickBot="1" x14ac:dyDescent="0.3">
      <c r="B17" s="103" t="s">
        <v>157</v>
      </c>
      <c r="C17" s="104">
        <v>0</v>
      </c>
      <c r="D17" s="104">
        <v>0</v>
      </c>
      <c r="E17" s="104">
        <v>0</v>
      </c>
      <c r="F17" s="105">
        <v>0</v>
      </c>
      <c r="G17" s="176"/>
      <c r="H17" s="176"/>
      <c r="I17" s="182"/>
    </row>
    <row r="18" spans="2:9" ht="36" customHeight="1" thickBot="1" x14ac:dyDescent="0.3">
      <c r="B18" s="99" t="s">
        <v>149</v>
      </c>
      <c r="C18" s="177" t="s">
        <v>160</v>
      </c>
      <c r="D18" s="178"/>
      <c r="E18" s="178"/>
      <c r="F18" s="179"/>
    </row>
    <row r="19" spans="2:9" ht="36.75" thickBot="1" x14ac:dyDescent="0.3">
      <c r="B19" s="100"/>
      <c r="C19" s="96" t="s">
        <v>151</v>
      </c>
      <c r="D19" s="96" t="s">
        <v>152</v>
      </c>
      <c r="E19" s="96" t="s">
        <v>153</v>
      </c>
      <c r="F19" s="101" t="s">
        <v>154</v>
      </c>
    </row>
    <row r="20" spans="2:9" ht="15.75" thickBot="1" x14ac:dyDescent="0.3">
      <c r="B20" s="100" t="s">
        <v>155</v>
      </c>
      <c r="C20" s="97">
        <v>117823</v>
      </c>
      <c r="D20" s="98">
        <v>0</v>
      </c>
      <c r="E20" s="98">
        <v>0</v>
      </c>
      <c r="F20" s="102">
        <v>117823</v>
      </c>
    </row>
    <row r="21" spans="2:9" ht="15.75" thickBot="1" x14ac:dyDescent="0.3">
      <c r="B21" s="100" t="s">
        <v>156</v>
      </c>
      <c r="C21" s="97">
        <v>117823</v>
      </c>
      <c r="D21" s="98">
        <v>0</v>
      </c>
      <c r="E21" s="98">
        <v>0</v>
      </c>
    </row>
    <row r="22" spans="2:9" ht="15.75" thickBot="1" x14ac:dyDescent="0.3">
      <c r="B22" s="103" t="s">
        <v>157</v>
      </c>
      <c r="C22" s="104">
        <v>0</v>
      </c>
      <c r="D22" s="104">
        <v>0</v>
      </c>
      <c r="E22" s="106"/>
      <c r="F22" s="107"/>
    </row>
    <row r="25" spans="2:9" ht="15.75" thickBot="1" x14ac:dyDescent="0.3"/>
    <row r="26" spans="2:9" ht="36" customHeight="1" thickBot="1" x14ac:dyDescent="0.3">
      <c r="B26" s="183" t="s">
        <v>163</v>
      </c>
      <c r="C26" s="178"/>
      <c r="D26" s="178"/>
      <c r="E26" s="184"/>
      <c r="F26" s="108"/>
      <c r="G26" s="174"/>
      <c r="H26" s="174"/>
      <c r="I26" s="180" t="s">
        <v>158</v>
      </c>
    </row>
    <row r="27" spans="2:9" ht="36.75" thickBot="1" x14ac:dyDescent="0.3">
      <c r="B27" s="100"/>
      <c r="C27" s="96" t="s">
        <v>151</v>
      </c>
      <c r="D27" s="96" t="s">
        <v>152</v>
      </c>
      <c r="E27" s="96" t="s">
        <v>153</v>
      </c>
      <c r="F27" s="101" t="s">
        <v>154</v>
      </c>
      <c r="G27" s="175"/>
      <c r="H27" s="175"/>
      <c r="I27" s="181"/>
    </row>
    <row r="28" spans="2:9" ht="15.75" thickBot="1" x14ac:dyDescent="0.3">
      <c r="B28" s="100" t="s">
        <v>155</v>
      </c>
      <c r="C28" s="97">
        <v>498550</v>
      </c>
      <c r="D28" s="98">
        <v>0</v>
      </c>
      <c r="E28" s="98">
        <v>0</v>
      </c>
      <c r="F28" s="102">
        <v>498550</v>
      </c>
      <c r="G28" s="175"/>
      <c r="H28" s="175"/>
      <c r="I28" s="181"/>
    </row>
    <row r="29" spans="2:9" ht="15.75" thickBot="1" x14ac:dyDescent="0.3">
      <c r="B29" s="100" t="s">
        <v>156</v>
      </c>
      <c r="C29" s="97">
        <v>498550</v>
      </c>
      <c r="D29" s="98">
        <v>0</v>
      </c>
      <c r="E29" s="98">
        <v>0</v>
      </c>
      <c r="G29" s="175"/>
      <c r="H29" s="175"/>
      <c r="I29" s="181"/>
    </row>
    <row r="30" spans="2:9" ht="15.75" thickBot="1" x14ac:dyDescent="0.3">
      <c r="B30" s="103" t="s">
        <v>157</v>
      </c>
      <c r="C30" s="104">
        <v>0</v>
      </c>
      <c r="D30" s="104">
        <v>0</v>
      </c>
      <c r="E30" s="104">
        <v>0</v>
      </c>
      <c r="F30" s="105">
        <v>0</v>
      </c>
      <c r="G30" s="176"/>
      <c r="H30" s="176"/>
      <c r="I30" s="182"/>
    </row>
    <row r="31" spans="2:9" ht="36" customHeight="1" thickBot="1" x14ac:dyDescent="0.3">
      <c r="B31" s="99" t="s">
        <v>149</v>
      </c>
      <c r="C31" s="177" t="s">
        <v>164</v>
      </c>
      <c r="D31" s="178"/>
      <c r="E31" s="178"/>
      <c r="F31" s="179"/>
    </row>
    <row r="32" spans="2:9" ht="36.75" thickBot="1" x14ac:dyDescent="0.3">
      <c r="B32" s="100"/>
      <c r="C32" s="96" t="s">
        <v>151</v>
      </c>
      <c r="D32" s="96" t="s">
        <v>152</v>
      </c>
      <c r="E32" s="96" t="s">
        <v>153</v>
      </c>
      <c r="F32" s="101" t="s">
        <v>154</v>
      </c>
    </row>
    <row r="33" spans="2:6" ht="15.75" thickBot="1" x14ac:dyDescent="0.3">
      <c r="B33" s="100" t="s">
        <v>155</v>
      </c>
      <c r="C33" s="97">
        <v>35754</v>
      </c>
      <c r="D33" s="98">
        <v>0</v>
      </c>
      <c r="E33" s="98">
        <v>0</v>
      </c>
      <c r="F33" s="102">
        <v>35754</v>
      </c>
    </row>
    <row r="34" spans="2:6" ht="15.75" thickBot="1" x14ac:dyDescent="0.3">
      <c r="B34" s="100" t="s">
        <v>156</v>
      </c>
      <c r="C34" s="97">
        <v>35754</v>
      </c>
      <c r="D34" s="98">
        <v>0</v>
      </c>
      <c r="E34" s="98">
        <v>0</v>
      </c>
    </row>
    <row r="35" spans="2:6" ht="15.75" thickBot="1" x14ac:dyDescent="0.3">
      <c r="B35" s="103" t="s">
        <v>157</v>
      </c>
      <c r="C35" s="104">
        <v>0</v>
      </c>
      <c r="D35" s="104">
        <v>0</v>
      </c>
      <c r="E35" s="104">
        <v>0</v>
      </c>
      <c r="F35" s="105">
        <v>0</v>
      </c>
    </row>
    <row r="40" spans="2:6" ht="15.75" thickBot="1" x14ac:dyDescent="0.3"/>
    <row r="41" spans="2:6" ht="36" customHeight="1" thickBot="1" x14ac:dyDescent="0.3">
      <c r="B41" s="188" t="s">
        <v>167</v>
      </c>
      <c r="C41" s="189"/>
      <c r="D41" s="189"/>
      <c r="E41" s="190"/>
      <c r="F41" s="95"/>
    </row>
    <row r="42" spans="2:6" ht="36.75" thickBot="1" x14ac:dyDescent="0.3">
      <c r="B42" s="96"/>
      <c r="C42" s="96" t="s">
        <v>151</v>
      </c>
      <c r="D42" s="96" t="s">
        <v>152</v>
      </c>
      <c r="E42" s="96" t="s">
        <v>153</v>
      </c>
      <c r="F42" s="96" t="s">
        <v>154</v>
      </c>
    </row>
    <row r="43" spans="2:6" ht="15.75" thickBot="1" x14ac:dyDescent="0.3">
      <c r="B43" s="96" t="s">
        <v>155</v>
      </c>
      <c r="C43" s="97">
        <v>867258.7</v>
      </c>
      <c r="D43" s="98">
        <v>0</v>
      </c>
      <c r="E43" s="98">
        <v>0</v>
      </c>
      <c r="F43" s="97">
        <v>867258.7</v>
      </c>
    </row>
    <row r="44" spans="2:6" ht="15.75" thickBot="1" x14ac:dyDescent="0.3">
      <c r="B44" s="96" t="s">
        <v>156</v>
      </c>
      <c r="C44" s="97">
        <v>867258.7</v>
      </c>
      <c r="D44" s="98">
        <v>0</v>
      </c>
      <c r="E44" s="98">
        <v>0</v>
      </c>
    </row>
    <row r="47" spans="2:6" ht="15.75" thickBot="1" x14ac:dyDescent="0.3"/>
    <row r="48" spans="2:6" ht="36" customHeight="1" thickBot="1" x14ac:dyDescent="0.3">
      <c r="B48" s="188" t="s">
        <v>169</v>
      </c>
      <c r="C48" s="189"/>
      <c r="D48" s="189"/>
      <c r="E48" s="190"/>
      <c r="F48" s="95"/>
    </row>
    <row r="49" spans="2:9" ht="36.75" thickBot="1" x14ac:dyDescent="0.3">
      <c r="B49" s="96"/>
      <c r="C49" s="96" t="s">
        <v>151</v>
      </c>
      <c r="D49" s="96" t="s">
        <v>152</v>
      </c>
      <c r="E49" s="96" t="s">
        <v>153</v>
      </c>
      <c r="F49" s="96" t="s">
        <v>154</v>
      </c>
    </row>
    <row r="50" spans="2:9" ht="15.75" thickBot="1" x14ac:dyDescent="0.3">
      <c r="B50" s="96" t="s">
        <v>155</v>
      </c>
      <c r="C50" s="97">
        <v>2386432</v>
      </c>
      <c r="D50" s="98">
        <v>0</v>
      </c>
      <c r="E50" s="98">
        <v>0</v>
      </c>
      <c r="F50" s="97">
        <v>2386432</v>
      </c>
    </row>
    <row r="51" spans="2:9" ht="15.75" thickBot="1" x14ac:dyDescent="0.3">
      <c r="B51" s="96" t="s">
        <v>156</v>
      </c>
      <c r="C51" s="97">
        <v>2386432</v>
      </c>
      <c r="D51" s="98">
        <v>0</v>
      </c>
      <c r="E51" s="98">
        <v>0</v>
      </c>
    </row>
    <row r="55" spans="2:9" ht="15.75" thickBot="1" x14ac:dyDescent="0.3"/>
    <row r="56" spans="2:9" ht="36" customHeight="1" thickBot="1" x14ac:dyDescent="0.3">
      <c r="B56" s="183" t="s">
        <v>171</v>
      </c>
      <c r="C56" s="178"/>
      <c r="D56" s="178"/>
      <c r="E56" s="184"/>
      <c r="F56" s="108"/>
      <c r="G56" s="174"/>
      <c r="H56" s="174"/>
      <c r="I56" s="180" t="s">
        <v>158</v>
      </c>
    </row>
    <row r="57" spans="2:9" ht="36.75" thickBot="1" x14ac:dyDescent="0.3">
      <c r="B57" s="100"/>
      <c r="C57" s="96" t="s">
        <v>151</v>
      </c>
      <c r="D57" s="96" t="s">
        <v>152</v>
      </c>
      <c r="E57" s="96" t="s">
        <v>153</v>
      </c>
      <c r="F57" s="101" t="s">
        <v>154</v>
      </c>
      <c r="G57" s="175"/>
      <c r="H57" s="175"/>
      <c r="I57" s="181"/>
    </row>
    <row r="58" spans="2:9" ht="15.75" thickBot="1" x14ac:dyDescent="0.3">
      <c r="B58" s="100" t="s">
        <v>155</v>
      </c>
      <c r="C58" s="97">
        <v>454756.11</v>
      </c>
      <c r="D58" s="98">
        <v>0</v>
      </c>
      <c r="E58" s="98">
        <v>0</v>
      </c>
      <c r="F58" s="102">
        <v>454756.11</v>
      </c>
      <c r="G58" s="175"/>
      <c r="H58" s="175"/>
      <c r="I58" s="181"/>
    </row>
    <row r="59" spans="2:9" ht="15.75" thickBot="1" x14ac:dyDescent="0.3">
      <c r="B59" s="100" t="s">
        <v>156</v>
      </c>
      <c r="C59" s="97">
        <v>454756.11</v>
      </c>
      <c r="D59" s="98">
        <v>0</v>
      </c>
      <c r="E59" s="98">
        <v>0</v>
      </c>
      <c r="G59" s="175"/>
      <c r="H59" s="175"/>
      <c r="I59" s="181"/>
    </row>
    <row r="60" spans="2:9" ht="15.75" thickBot="1" x14ac:dyDescent="0.3">
      <c r="B60" s="103" t="s">
        <v>157</v>
      </c>
      <c r="C60" s="104">
        <v>0</v>
      </c>
      <c r="D60" s="104">
        <v>0</v>
      </c>
      <c r="E60" s="104">
        <v>0</v>
      </c>
      <c r="F60" s="105">
        <v>0</v>
      </c>
      <c r="G60" s="176"/>
      <c r="H60" s="176"/>
      <c r="I60" s="182"/>
    </row>
    <row r="61" spans="2:9" ht="36" customHeight="1" thickBot="1" x14ac:dyDescent="0.3">
      <c r="B61" s="99" t="s">
        <v>149</v>
      </c>
      <c r="C61" s="177" t="s">
        <v>172</v>
      </c>
      <c r="D61" s="178"/>
      <c r="E61" s="178"/>
      <c r="F61" s="179"/>
    </row>
    <row r="62" spans="2:9" ht="36.75" thickBot="1" x14ac:dyDescent="0.3">
      <c r="B62" s="100"/>
      <c r="C62" s="96" t="s">
        <v>151</v>
      </c>
      <c r="D62" s="96" t="s">
        <v>152</v>
      </c>
      <c r="E62" s="96" t="s">
        <v>153</v>
      </c>
      <c r="F62" s="101" t="s">
        <v>154</v>
      </c>
    </row>
    <row r="63" spans="2:9" ht="15.75" thickBot="1" x14ac:dyDescent="0.3">
      <c r="B63" s="100" t="s">
        <v>155</v>
      </c>
      <c r="C63" s="97">
        <v>5270379.6900000004</v>
      </c>
      <c r="D63" s="98">
        <v>0</v>
      </c>
      <c r="E63" s="98">
        <v>0</v>
      </c>
    </row>
    <row r="64" spans="2:9" ht="15.75" thickBot="1" x14ac:dyDescent="0.3">
      <c r="B64" s="103" t="s">
        <v>156</v>
      </c>
      <c r="C64" s="110">
        <v>5270379.6900000004</v>
      </c>
      <c r="D64" s="104">
        <v>0</v>
      </c>
      <c r="E64" s="104">
        <v>0</v>
      </c>
      <c r="F64" s="111">
        <v>5270379.6900000004</v>
      </c>
    </row>
    <row r="68" spans="2:9" ht="15.75" thickBot="1" x14ac:dyDescent="0.3"/>
    <row r="69" spans="2:9" ht="36" customHeight="1" thickBot="1" x14ac:dyDescent="0.3">
      <c r="B69" s="183" t="s">
        <v>174</v>
      </c>
      <c r="C69" s="178"/>
      <c r="D69" s="178"/>
      <c r="E69" s="184"/>
      <c r="F69" s="108"/>
      <c r="G69" s="174"/>
      <c r="H69" s="174"/>
      <c r="I69" s="180" t="s">
        <v>158</v>
      </c>
    </row>
    <row r="70" spans="2:9" ht="36.75" thickBot="1" x14ac:dyDescent="0.3">
      <c r="B70" s="100"/>
      <c r="C70" s="96" t="s">
        <v>151</v>
      </c>
      <c r="D70" s="96" t="s">
        <v>152</v>
      </c>
      <c r="E70" s="96" t="s">
        <v>153</v>
      </c>
      <c r="F70" s="101" t="s">
        <v>154</v>
      </c>
      <c r="G70" s="175"/>
      <c r="H70" s="175"/>
      <c r="I70" s="181"/>
    </row>
    <row r="71" spans="2:9" ht="15.75" thickBot="1" x14ac:dyDescent="0.3">
      <c r="B71" s="100" t="s">
        <v>155</v>
      </c>
      <c r="C71" s="97">
        <v>580635</v>
      </c>
      <c r="D71" s="98">
        <v>0</v>
      </c>
      <c r="E71" s="98">
        <v>0</v>
      </c>
      <c r="F71" s="102">
        <v>580635</v>
      </c>
      <c r="G71" s="175"/>
      <c r="H71" s="175"/>
      <c r="I71" s="181"/>
    </row>
    <row r="72" spans="2:9" ht="15.75" thickBot="1" x14ac:dyDescent="0.3">
      <c r="B72" s="100" t="s">
        <v>156</v>
      </c>
      <c r="C72" s="97">
        <v>580635</v>
      </c>
      <c r="D72" s="98">
        <v>0</v>
      </c>
      <c r="E72" s="98">
        <v>0</v>
      </c>
      <c r="G72" s="175"/>
      <c r="H72" s="175"/>
      <c r="I72" s="181"/>
    </row>
    <row r="73" spans="2:9" ht="15.75" thickBot="1" x14ac:dyDescent="0.3">
      <c r="B73" s="103" t="s">
        <v>157</v>
      </c>
      <c r="C73" s="104">
        <v>0</v>
      </c>
      <c r="D73" s="104">
        <v>0</v>
      </c>
      <c r="E73" s="104">
        <v>0</v>
      </c>
      <c r="F73" s="105">
        <v>0</v>
      </c>
      <c r="G73" s="191"/>
      <c r="H73" s="191"/>
      <c r="I73" s="192"/>
    </row>
    <row r="74" spans="2:9" ht="15.75" thickBot="1" x14ac:dyDescent="0.3">
      <c r="B74" s="185"/>
      <c r="C74" s="186"/>
      <c r="D74" s="186"/>
      <c r="E74" s="186"/>
      <c r="F74" s="187"/>
      <c r="G74" s="112"/>
      <c r="H74" s="112"/>
      <c r="I74" s="112"/>
    </row>
    <row r="77" spans="2:9" ht="15.75" thickBot="1" x14ac:dyDescent="0.3"/>
    <row r="78" spans="2:9" ht="36" customHeight="1" thickBot="1" x14ac:dyDescent="0.3">
      <c r="B78" s="188" t="s">
        <v>176</v>
      </c>
      <c r="C78" s="189"/>
      <c r="D78" s="189"/>
      <c r="E78" s="190"/>
      <c r="F78" s="95"/>
    </row>
    <row r="79" spans="2:9" ht="36.75" thickBot="1" x14ac:dyDescent="0.3">
      <c r="B79" s="96"/>
      <c r="C79" s="96" t="s">
        <v>151</v>
      </c>
      <c r="D79" s="96" t="s">
        <v>152</v>
      </c>
      <c r="E79" s="96" t="s">
        <v>153</v>
      </c>
      <c r="F79" s="96" t="s">
        <v>154</v>
      </c>
    </row>
    <row r="80" spans="2:9" ht="15.75" thickBot="1" x14ac:dyDescent="0.3">
      <c r="B80" s="96" t="s">
        <v>155</v>
      </c>
      <c r="C80" s="97">
        <v>248000.09</v>
      </c>
      <c r="D80" s="98">
        <v>0</v>
      </c>
      <c r="E80" s="98">
        <v>0</v>
      </c>
      <c r="F80" s="97">
        <v>248000.09</v>
      </c>
    </row>
    <row r="81" spans="2:6" ht="15.75" thickBot="1" x14ac:dyDescent="0.3">
      <c r="B81" s="96" t="s">
        <v>156</v>
      </c>
      <c r="C81" s="97">
        <v>248000.09</v>
      </c>
      <c r="D81" s="98">
        <v>0</v>
      </c>
      <c r="E81" s="98">
        <v>0</v>
      </c>
    </row>
    <row r="85" spans="2:6" ht="15.75" thickBot="1" x14ac:dyDescent="0.3"/>
    <row r="86" spans="2:6" ht="36" customHeight="1" thickBot="1" x14ac:dyDescent="0.3">
      <c r="B86" s="188" t="s">
        <v>178</v>
      </c>
      <c r="C86" s="189"/>
      <c r="D86" s="189"/>
      <c r="E86" s="190"/>
      <c r="F86" s="95"/>
    </row>
    <row r="87" spans="2:6" ht="36.75" thickBot="1" x14ac:dyDescent="0.3">
      <c r="B87" s="96"/>
      <c r="C87" s="96" t="s">
        <v>151</v>
      </c>
      <c r="D87" s="96" t="s">
        <v>152</v>
      </c>
      <c r="E87" s="96" t="s">
        <v>153</v>
      </c>
      <c r="F87" s="96" t="s">
        <v>154</v>
      </c>
    </row>
    <row r="88" spans="2:6" ht="15.75" thickBot="1" x14ac:dyDescent="0.3">
      <c r="B88" s="96" t="s">
        <v>155</v>
      </c>
      <c r="C88" s="97">
        <v>118397.42</v>
      </c>
      <c r="D88" s="98">
        <v>0</v>
      </c>
      <c r="E88" s="98">
        <v>0</v>
      </c>
    </row>
    <row r="89" spans="2:6" ht="15.75" thickBot="1" x14ac:dyDescent="0.3">
      <c r="B89" s="96" t="s">
        <v>156</v>
      </c>
      <c r="C89" s="97">
        <v>118397.42</v>
      </c>
      <c r="D89" s="98">
        <v>0</v>
      </c>
      <c r="E89" s="98">
        <v>0</v>
      </c>
      <c r="F89" s="97">
        <v>118397.42</v>
      </c>
    </row>
    <row r="92" spans="2:6" ht="15.75" thickBot="1" x14ac:dyDescent="0.3"/>
    <row r="93" spans="2:6" ht="36" customHeight="1" thickBot="1" x14ac:dyDescent="0.3">
      <c r="B93" s="188" t="s">
        <v>180</v>
      </c>
      <c r="C93" s="189"/>
      <c r="D93" s="189"/>
      <c r="E93" s="190"/>
      <c r="F93" s="95"/>
    </row>
    <row r="94" spans="2:6" ht="36.75" thickBot="1" x14ac:dyDescent="0.3">
      <c r="B94" s="96"/>
      <c r="C94" s="96" t="s">
        <v>151</v>
      </c>
      <c r="D94" s="96" t="s">
        <v>152</v>
      </c>
      <c r="E94" s="96" t="s">
        <v>153</v>
      </c>
      <c r="F94" s="96" t="s">
        <v>154</v>
      </c>
    </row>
    <row r="95" spans="2:6" ht="15.75" thickBot="1" x14ac:dyDescent="0.3">
      <c r="B95" s="96" t="s">
        <v>155</v>
      </c>
      <c r="C95" s="97">
        <v>180000</v>
      </c>
      <c r="D95" s="98">
        <v>0</v>
      </c>
      <c r="E95" s="98">
        <v>0</v>
      </c>
      <c r="F95" s="97">
        <v>180000</v>
      </c>
    </row>
    <row r="96" spans="2:6" ht="15.75" thickBot="1" x14ac:dyDescent="0.3">
      <c r="B96" s="96" t="s">
        <v>156</v>
      </c>
      <c r="C96" s="97">
        <v>180000</v>
      </c>
      <c r="D96" s="98">
        <v>0</v>
      </c>
      <c r="E96" s="98">
        <v>0</v>
      </c>
    </row>
    <row r="98" spans="2:6" ht="15.75" thickBot="1" x14ac:dyDescent="0.3"/>
    <row r="99" spans="2:6" ht="36" customHeight="1" thickBot="1" x14ac:dyDescent="0.3">
      <c r="B99" s="188" t="s">
        <v>182</v>
      </c>
      <c r="C99" s="189"/>
      <c r="D99" s="189"/>
      <c r="E99" s="190"/>
      <c r="F99" s="95"/>
    </row>
    <row r="100" spans="2:6" ht="36.75" thickBot="1" x14ac:dyDescent="0.3">
      <c r="B100" s="96"/>
      <c r="C100" s="96" t="s">
        <v>151</v>
      </c>
      <c r="D100" s="96" t="s">
        <v>152</v>
      </c>
      <c r="E100" s="96" t="s">
        <v>153</v>
      </c>
      <c r="F100" s="96" t="s">
        <v>154</v>
      </c>
    </row>
    <row r="101" spans="2:6" ht="15.75" thickBot="1" x14ac:dyDescent="0.3">
      <c r="B101" s="96" t="s">
        <v>155</v>
      </c>
      <c r="C101" s="97">
        <v>1299941.3</v>
      </c>
      <c r="D101" s="98">
        <v>0</v>
      </c>
      <c r="E101" s="98">
        <v>0</v>
      </c>
      <c r="F101" s="97">
        <v>1299941.3</v>
      </c>
    </row>
    <row r="102" spans="2:6" ht="15.75" thickBot="1" x14ac:dyDescent="0.3">
      <c r="B102" s="96" t="s">
        <v>156</v>
      </c>
      <c r="C102" s="97">
        <v>1299941.3</v>
      </c>
      <c r="D102" s="98">
        <v>0</v>
      </c>
      <c r="E102" s="98">
        <v>0</v>
      </c>
    </row>
    <row r="104" spans="2:6" ht="15.75" thickBot="1" x14ac:dyDescent="0.3"/>
    <row r="105" spans="2:6" ht="36" customHeight="1" thickBot="1" x14ac:dyDescent="0.3">
      <c r="B105" s="188" t="s">
        <v>150</v>
      </c>
      <c r="C105" s="189"/>
      <c r="D105" s="189"/>
      <c r="E105" s="190"/>
      <c r="F105" s="95"/>
    </row>
    <row r="106" spans="2:6" ht="36.75" thickBot="1" x14ac:dyDescent="0.3">
      <c r="B106" s="96"/>
      <c r="C106" s="96" t="s">
        <v>151</v>
      </c>
      <c r="D106" s="96" t="s">
        <v>152</v>
      </c>
      <c r="E106" s="96" t="s">
        <v>153</v>
      </c>
      <c r="F106" s="96" t="s">
        <v>154</v>
      </c>
    </row>
    <row r="107" spans="2:6" ht="15.75" thickBot="1" x14ac:dyDescent="0.3">
      <c r="B107" s="96" t="s">
        <v>155</v>
      </c>
      <c r="C107" s="97">
        <v>702268.03</v>
      </c>
      <c r="D107" s="98">
        <v>0</v>
      </c>
      <c r="E107" s="98">
        <v>0</v>
      </c>
      <c r="F107" s="97">
        <v>702268.03</v>
      </c>
    </row>
    <row r="108" spans="2:6" ht="15.75" thickBot="1" x14ac:dyDescent="0.3">
      <c r="B108" s="96" t="s">
        <v>156</v>
      </c>
      <c r="C108" s="97">
        <v>702268.03</v>
      </c>
      <c r="D108" s="98">
        <v>0</v>
      </c>
      <c r="E108" s="98">
        <v>0</v>
      </c>
    </row>
    <row r="110" spans="2:6" ht="15.75" thickBot="1" x14ac:dyDescent="0.3"/>
    <row r="111" spans="2:6" ht="36" customHeight="1" thickBot="1" x14ac:dyDescent="0.3">
      <c r="B111" s="188" t="s">
        <v>184</v>
      </c>
      <c r="C111" s="189"/>
      <c r="D111" s="189"/>
      <c r="E111" s="190"/>
      <c r="F111" s="95"/>
    </row>
    <row r="112" spans="2:6" ht="36.75" thickBot="1" x14ac:dyDescent="0.3">
      <c r="B112" s="96"/>
      <c r="C112" s="96" t="s">
        <v>151</v>
      </c>
      <c r="D112" s="96" t="s">
        <v>152</v>
      </c>
      <c r="E112" s="96" t="s">
        <v>153</v>
      </c>
      <c r="F112" s="96" t="s">
        <v>154</v>
      </c>
    </row>
    <row r="113" spans="2:7" ht="15.75" thickBot="1" x14ac:dyDescent="0.3">
      <c r="B113" s="96" t="s">
        <v>155</v>
      </c>
      <c r="C113" s="97">
        <v>17539.57</v>
      </c>
      <c r="D113" s="98">
        <v>0</v>
      </c>
      <c r="E113" s="98">
        <v>0</v>
      </c>
      <c r="F113" s="97">
        <v>17539.57</v>
      </c>
    </row>
    <row r="114" spans="2:7" ht="15.75" thickBot="1" x14ac:dyDescent="0.3">
      <c r="B114" s="96" t="s">
        <v>156</v>
      </c>
      <c r="C114" s="97">
        <v>17539.57</v>
      </c>
      <c r="D114" s="98">
        <v>0</v>
      </c>
      <c r="E114" s="98">
        <v>0</v>
      </c>
    </row>
    <row r="117" spans="2:7" ht="15.75" thickBot="1" x14ac:dyDescent="0.3"/>
    <row r="118" spans="2:7" ht="36" customHeight="1" thickBot="1" x14ac:dyDescent="0.3">
      <c r="B118" s="183" t="s">
        <v>186</v>
      </c>
      <c r="C118" s="178"/>
      <c r="D118" s="178"/>
      <c r="E118" s="184"/>
      <c r="F118" s="108"/>
      <c r="G118" s="180"/>
    </row>
    <row r="119" spans="2:7" ht="36.75" thickBot="1" x14ac:dyDescent="0.3">
      <c r="B119" s="100"/>
      <c r="C119" s="96" t="s">
        <v>151</v>
      </c>
      <c r="D119" s="96" t="s">
        <v>152</v>
      </c>
      <c r="E119" s="96" t="s">
        <v>153</v>
      </c>
      <c r="F119" s="101" t="s">
        <v>154</v>
      </c>
      <c r="G119" s="181"/>
    </row>
    <row r="120" spans="2:7" ht="15.75" thickBot="1" x14ac:dyDescent="0.3">
      <c r="B120" s="100" t="s">
        <v>155</v>
      </c>
      <c r="C120" s="97">
        <v>18370</v>
      </c>
      <c r="D120" s="98">
        <v>0</v>
      </c>
      <c r="E120" s="98">
        <v>0</v>
      </c>
      <c r="F120" s="102">
        <v>18370</v>
      </c>
      <c r="G120" s="181"/>
    </row>
    <row r="121" spans="2:7" ht="15.75" thickBot="1" x14ac:dyDescent="0.3">
      <c r="B121" s="100" t="s">
        <v>156</v>
      </c>
      <c r="C121" s="97">
        <v>18370</v>
      </c>
      <c r="D121" s="98">
        <v>0</v>
      </c>
      <c r="E121" s="98">
        <v>0</v>
      </c>
      <c r="G121" s="181"/>
    </row>
    <row r="122" spans="2:7" ht="15.75" thickBot="1" x14ac:dyDescent="0.3">
      <c r="B122" s="103" t="s">
        <v>157</v>
      </c>
      <c r="C122" s="104">
        <v>0</v>
      </c>
      <c r="D122" s="104">
        <v>0</v>
      </c>
      <c r="E122" s="104">
        <v>0</v>
      </c>
      <c r="F122" s="105">
        <v>0</v>
      </c>
      <c r="G122" s="182"/>
    </row>
    <row r="125" spans="2:7" ht="15.75" thickBot="1" x14ac:dyDescent="0.3"/>
    <row r="126" spans="2:7" ht="36" customHeight="1" thickBot="1" x14ac:dyDescent="0.3">
      <c r="B126" s="188" t="s">
        <v>188</v>
      </c>
      <c r="C126" s="189"/>
      <c r="D126" s="189"/>
      <c r="E126" s="190"/>
      <c r="F126" s="95"/>
    </row>
    <row r="127" spans="2:7" ht="36.75" thickBot="1" x14ac:dyDescent="0.3">
      <c r="B127" s="96"/>
      <c r="C127" s="96" t="s">
        <v>151</v>
      </c>
      <c r="D127" s="96" t="s">
        <v>152</v>
      </c>
      <c r="E127" s="96" t="s">
        <v>153</v>
      </c>
      <c r="F127" s="96" t="s">
        <v>154</v>
      </c>
    </row>
    <row r="128" spans="2:7" ht="15.75" thickBot="1" x14ac:dyDescent="0.3">
      <c r="B128" s="96" t="s">
        <v>155</v>
      </c>
      <c r="C128" s="97">
        <v>180000</v>
      </c>
      <c r="D128" s="98">
        <v>0</v>
      </c>
      <c r="E128" s="98">
        <v>0</v>
      </c>
    </row>
    <row r="129" spans="2:6" ht="15.75" thickBot="1" x14ac:dyDescent="0.3">
      <c r="B129" s="96" t="s">
        <v>156</v>
      </c>
      <c r="C129" s="97">
        <v>180000</v>
      </c>
      <c r="D129" s="98">
        <v>0</v>
      </c>
      <c r="E129" s="98">
        <v>0</v>
      </c>
      <c r="F129" s="97">
        <v>180000</v>
      </c>
    </row>
    <row r="132" spans="2:6" ht="15.75" thickBot="1" x14ac:dyDescent="0.3"/>
    <row r="133" spans="2:6" ht="36" customHeight="1" thickBot="1" x14ac:dyDescent="0.3">
      <c r="B133" s="188" t="s">
        <v>182</v>
      </c>
      <c r="C133" s="189"/>
      <c r="D133" s="189"/>
      <c r="E133" s="190"/>
      <c r="F133" s="95"/>
    </row>
    <row r="134" spans="2:6" ht="36.75" thickBot="1" x14ac:dyDescent="0.3">
      <c r="B134" s="96"/>
      <c r="C134" s="96" t="s">
        <v>151</v>
      </c>
      <c r="D134" s="96" t="s">
        <v>152</v>
      </c>
      <c r="E134" s="96" t="s">
        <v>153</v>
      </c>
      <c r="F134" s="96" t="s">
        <v>154</v>
      </c>
    </row>
    <row r="135" spans="2:6" ht="15.75" thickBot="1" x14ac:dyDescent="0.3">
      <c r="B135" s="96" t="s">
        <v>155</v>
      </c>
      <c r="C135" s="97">
        <v>23100</v>
      </c>
      <c r="D135" s="98">
        <v>0</v>
      </c>
      <c r="E135" s="98">
        <v>0</v>
      </c>
      <c r="F135" s="97">
        <v>23100</v>
      </c>
    </row>
    <row r="136" spans="2:6" ht="15.75" thickBot="1" x14ac:dyDescent="0.3">
      <c r="B136" s="96" t="s">
        <v>156</v>
      </c>
      <c r="C136" s="97">
        <v>23100</v>
      </c>
      <c r="D136" s="98">
        <v>0</v>
      </c>
      <c r="E136" s="98">
        <v>0</v>
      </c>
    </row>
    <row r="139" spans="2:6" ht="15.75" thickBot="1" x14ac:dyDescent="0.3"/>
    <row r="140" spans="2:6" ht="36" customHeight="1" thickBot="1" x14ac:dyDescent="0.3">
      <c r="B140" s="188" t="s">
        <v>190</v>
      </c>
      <c r="C140" s="189"/>
      <c r="D140" s="189"/>
      <c r="E140" s="190"/>
      <c r="F140" s="95"/>
    </row>
    <row r="141" spans="2:6" ht="36.75" thickBot="1" x14ac:dyDescent="0.3">
      <c r="B141" s="96"/>
      <c r="C141" s="96" t="s">
        <v>151</v>
      </c>
      <c r="D141" s="96" t="s">
        <v>152</v>
      </c>
      <c r="E141" s="96" t="s">
        <v>153</v>
      </c>
      <c r="F141" s="96" t="s">
        <v>154</v>
      </c>
    </row>
    <row r="142" spans="2:6" ht="15.75" thickBot="1" x14ac:dyDescent="0.3">
      <c r="B142" s="96" t="s">
        <v>155</v>
      </c>
      <c r="C142" s="97">
        <v>61478</v>
      </c>
      <c r="D142" s="98">
        <v>0</v>
      </c>
      <c r="E142" s="98">
        <v>0</v>
      </c>
    </row>
    <row r="143" spans="2:6" ht="15.75" thickBot="1" x14ac:dyDescent="0.3">
      <c r="B143" s="96" t="s">
        <v>156</v>
      </c>
      <c r="C143" s="97">
        <v>61478</v>
      </c>
      <c r="D143" s="98">
        <v>0</v>
      </c>
      <c r="E143" s="98">
        <v>0</v>
      </c>
      <c r="F143" s="97">
        <v>61478</v>
      </c>
    </row>
    <row r="145" spans="2:7" ht="15.75" thickBot="1" x14ac:dyDescent="0.3"/>
    <row r="146" spans="2:7" ht="36" customHeight="1" thickBot="1" x14ac:dyDescent="0.3">
      <c r="B146" s="183" t="s">
        <v>192</v>
      </c>
      <c r="C146" s="178"/>
      <c r="D146" s="178"/>
      <c r="E146" s="184"/>
      <c r="F146" s="108"/>
      <c r="G146" s="180"/>
    </row>
    <row r="147" spans="2:7" ht="36.75" thickBot="1" x14ac:dyDescent="0.3">
      <c r="B147" s="100"/>
      <c r="C147" s="96" t="s">
        <v>151</v>
      </c>
      <c r="D147" s="96" t="s">
        <v>152</v>
      </c>
      <c r="E147" s="96" t="s">
        <v>153</v>
      </c>
      <c r="F147" s="101" t="s">
        <v>154</v>
      </c>
      <c r="G147" s="181"/>
    </row>
    <row r="148" spans="2:7" ht="15.75" thickBot="1" x14ac:dyDescent="0.3">
      <c r="B148" s="100" t="s">
        <v>155</v>
      </c>
      <c r="C148" s="97">
        <v>380432.94</v>
      </c>
      <c r="D148" s="98">
        <v>0</v>
      </c>
      <c r="E148" s="98">
        <v>0</v>
      </c>
      <c r="F148" s="102">
        <v>380432.94</v>
      </c>
      <c r="G148" s="181"/>
    </row>
    <row r="149" spans="2:7" ht="15.75" thickBot="1" x14ac:dyDescent="0.3">
      <c r="B149" s="100" t="s">
        <v>156</v>
      </c>
      <c r="C149" s="97">
        <v>380432.94</v>
      </c>
      <c r="D149" s="98">
        <v>0</v>
      </c>
      <c r="E149" s="98">
        <v>0</v>
      </c>
      <c r="G149" s="181"/>
    </row>
    <row r="150" spans="2:7" ht="15.75" thickBot="1" x14ac:dyDescent="0.3">
      <c r="B150" s="103" t="s">
        <v>157</v>
      </c>
      <c r="C150" s="104">
        <v>0</v>
      </c>
      <c r="D150" s="104">
        <v>0</v>
      </c>
      <c r="E150" s="104">
        <v>0</v>
      </c>
      <c r="F150" s="105">
        <v>0</v>
      </c>
      <c r="G150" s="182"/>
    </row>
    <row r="155" spans="2:7" ht="15.75" thickBot="1" x14ac:dyDescent="0.3">
      <c r="B155" s="95"/>
      <c r="C155" s="95"/>
      <c r="D155" s="95"/>
      <c r="E155" s="95"/>
      <c r="F155" s="95"/>
    </row>
    <row r="156" spans="2:7" ht="36" customHeight="1" thickBot="1" x14ac:dyDescent="0.3">
      <c r="B156" s="188" t="s">
        <v>194</v>
      </c>
      <c r="C156" s="189"/>
      <c r="D156" s="189"/>
      <c r="E156" s="190"/>
      <c r="F156" s="95"/>
    </row>
    <row r="157" spans="2:7" ht="36.75" thickBot="1" x14ac:dyDescent="0.3">
      <c r="B157" s="96"/>
      <c r="C157" s="96" t="s">
        <v>151</v>
      </c>
      <c r="D157" s="96" t="s">
        <v>152</v>
      </c>
      <c r="E157" s="96" t="s">
        <v>153</v>
      </c>
      <c r="F157" s="96" t="s">
        <v>154</v>
      </c>
    </row>
    <row r="158" spans="2:7" ht="15.75" thickBot="1" x14ac:dyDescent="0.3">
      <c r="B158" s="96" t="s">
        <v>155</v>
      </c>
      <c r="C158" s="97">
        <v>1383560.15</v>
      </c>
      <c r="D158" s="98">
        <v>0</v>
      </c>
      <c r="E158" s="98">
        <v>0</v>
      </c>
      <c r="F158" s="97">
        <v>1383560.15</v>
      </c>
    </row>
    <row r="159" spans="2:7" ht="15.75" thickBot="1" x14ac:dyDescent="0.3">
      <c r="B159" s="96" t="s">
        <v>156</v>
      </c>
      <c r="C159" s="97">
        <v>1383560.15</v>
      </c>
      <c r="D159" s="98">
        <v>0</v>
      </c>
      <c r="E159" s="98">
        <v>0</v>
      </c>
    </row>
    <row r="160" spans="2:7" ht="15.75" thickBot="1" x14ac:dyDescent="0.3">
      <c r="B160" s="96" t="s">
        <v>157</v>
      </c>
      <c r="C160" s="98">
        <v>0</v>
      </c>
      <c r="D160" s="98">
        <v>0</v>
      </c>
      <c r="E160" s="98">
        <v>0</v>
      </c>
      <c r="F160" s="98"/>
    </row>
    <row r="164" spans="2:7" ht="15.75" thickBot="1" x14ac:dyDescent="0.3"/>
    <row r="165" spans="2:7" ht="36" customHeight="1" thickBot="1" x14ac:dyDescent="0.3">
      <c r="B165" s="183" t="s">
        <v>196</v>
      </c>
      <c r="C165" s="178"/>
      <c r="D165" s="178"/>
      <c r="E165" s="184"/>
      <c r="F165" s="108"/>
      <c r="G165" s="180"/>
    </row>
    <row r="166" spans="2:7" ht="36.75" thickBot="1" x14ac:dyDescent="0.3">
      <c r="B166" s="100"/>
      <c r="C166" s="96" t="s">
        <v>151</v>
      </c>
      <c r="D166" s="96" t="s">
        <v>152</v>
      </c>
      <c r="E166" s="96" t="s">
        <v>153</v>
      </c>
      <c r="F166" s="101" t="s">
        <v>154</v>
      </c>
      <c r="G166" s="181"/>
    </row>
    <row r="167" spans="2:7" ht="15.75" thickBot="1" x14ac:dyDescent="0.3">
      <c r="B167" s="100" t="s">
        <v>155</v>
      </c>
      <c r="C167" s="97">
        <v>143582.39999999999</v>
      </c>
      <c r="D167" s="98">
        <v>0</v>
      </c>
      <c r="E167" s="98">
        <v>0</v>
      </c>
      <c r="F167" s="102">
        <v>143582.39999999999</v>
      </c>
      <c r="G167" s="181"/>
    </row>
    <row r="168" spans="2:7" ht="15.75" thickBot="1" x14ac:dyDescent="0.3">
      <c r="B168" s="100" t="s">
        <v>156</v>
      </c>
      <c r="C168" s="97">
        <v>143582.39999999999</v>
      </c>
      <c r="D168" s="98">
        <v>0</v>
      </c>
      <c r="E168" s="98">
        <v>0</v>
      </c>
      <c r="G168" s="181"/>
    </row>
    <row r="169" spans="2:7" ht="15.75" thickBot="1" x14ac:dyDescent="0.3">
      <c r="B169" s="103" t="s">
        <v>157</v>
      </c>
      <c r="C169" s="104">
        <v>0</v>
      </c>
      <c r="D169" s="104">
        <v>0</v>
      </c>
      <c r="E169" s="104">
        <v>0</v>
      </c>
      <c r="F169" s="105">
        <v>0</v>
      </c>
      <c r="G169" s="182"/>
    </row>
    <row r="172" spans="2:7" ht="15.75" thickBot="1" x14ac:dyDescent="0.3"/>
    <row r="173" spans="2:7" ht="36" customHeight="1" thickBot="1" x14ac:dyDescent="0.3">
      <c r="B173" s="188" t="s">
        <v>160</v>
      </c>
      <c r="C173" s="189"/>
      <c r="D173" s="189"/>
      <c r="E173" s="190"/>
      <c r="F173" s="95"/>
    </row>
    <row r="174" spans="2:7" ht="36.75" thickBot="1" x14ac:dyDescent="0.3">
      <c r="B174" s="96"/>
      <c r="C174" s="96" t="s">
        <v>151</v>
      </c>
      <c r="D174" s="96" t="s">
        <v>152</v>
      </c>
      <c r="E174" s="96" t="s">
        <v>153</v>
      </c>
      <c r="F174" s="96" t="s">
        <v>154</v>
      </c>
    </row>
    <row r="175" spans="2:7" ht="15.75" thickBot="1" x14ac:dyDescent="0.3">
      <c r="B175" s="96" t="s">
        <v>155</v>
      </c>
      <c r="C175" s="97">
        <v>243080</v>
      </c>
      <c r="D175" s="98">
        <v>0</v>
      </c>
      <c r="E175" s="98">
        <v>0</v>
      </c>
      <c r="F175" s="97">
        <v>243080</v>
      </c>
    </row>
    <row r="176" spans="2:7" ht="15.75" thickBot="1" x14ac:dyDescent="0.3">
      <c r="B176" s="96" t="s">
        <v>156</v>
      </c>
      <c r="C176" s="97">
        <v>243080</v>
      </c>
      <c r="D176" s="98">
        <v>0</v>
      </c>
      <c r="E176" s="98">
        <v>0</v>
      </c>
    </row>
    <row r="179" spans="2:7" ht="15.75" thickBot="1" x14ac:dyDescent="0.3"/>
    <row r="180" spans="2:7" ht="36" customHeight="1" thickBot="1" x14ac:dyDescent="0.3">
      <c r="B180" s="183" t="s">
        <v>199</v>
      </c>
      <c r="C180" s="178"/>
      <c r="D180" s="178"/>
      <c r="E180" s="184"/>
      <c r="F180" s="108"/>
      <c r="G180" s="180"/>
    </row>
    <row r="181" spans="2:7" ht="36.75" thickBot="1" x14ac:dyDescent="0.3">
      <c r="B181" s="100"/>
      <c r="C181" s="96" t="s">
        <v>151</v>
      </c>
      <c r="D181" s="96" t="s">
        <v>152</v>
      </c>
      <c r="E181" s="96" t="s">
        <v>153</v>
      </c>
      <c r="F181" s="101" t="s">
        <v>154</v>
      </c>
      <c r="G181" s="181"/>
    </row>
    <row r="182" spans="2:7" ht="15.75" thickBot="1" x14ac:dyDescent="0.3">
      <c r="B182" s="100" t="s">
        <v>155</v>
      </c>
      <c r="C182" s="97">
        <v>204066.85</v>
      </c>
      <c r="D182" s="98">
        <v>0</v>
      </c>
      <c r="E182" s="98">
        <v>0</v>
      </c>
      <c r="F182" s="102">
        <v>204066.85</v>
      </c>
      <c r="G182" s="181"/>
    </row>
    <row r="183" spans="2:7" ht="15.75" thickBot="1" x14ac:dyDescent="0.3">
      <c r="B183" s="100" t="s">
        <v>156</v>
      </c>
      <c r="C183" s="97">
        <v>204066.85</v>
      </c>
      <c r="D183" s="98">
        <v>0</v>
      </c>
      <c r="E183" s="98">
        <v>0</v>
      </c>
      <c r="G183" s="181"/>
    </row>
    <row r="184" spans="2:7" ht="15.75" thickBot="1" x14ac:dyDescent="0.3">
      <c r="B184" s="103" t="s">
        <v>157</v>
      </c>
      <c r="C184" s="104">
        <v>0</v>
      </c>
      <c r="D184" s="104">
        <v>0</v>
      </c>
      <c r="E184" s="104">
        <v>0</v>
      </c>
      <c r="F184" s="105">
        <v>0</v>
      </c>
      <c r="G184" s="182"/>
    </row>
    <row r="186" spans="2:7" ht="15.75" thickBot="1" x14ac:dyDescent="0.3"/>
    <row r="187" spans="2:7" ht="36" customHeight="1" thickBot="1" x14ac:dyDescent="0.3">
      <c r="B187" s="188" t="s">
        <v>201</v>
      </c>
      <c r="C187" s="189"/>
      <c r="D187" s="189"/>
      <c r="E187" s="190"/>
      <c r="F187" s="95"/>
    </row>
    <row r="188" spans="2:7" ht="36.75" thickBot="1" x14ac:dyDescent="0.3">
      <c r="B188" s="96"/>
      <c r="C188" s="96" t="s">
        <v>151</v>
      </c>
      <c r="D188" s="96" t="s">
        <v>152</v>
      </c>
      <c r="E188" s="96" t="s">
        <v>153</v>
      </c>
      <c r="F188" s="96" t="s">
        <v>154</v>
      </c>
    </row>
    <row r="189" spans="2:7" ht="15.75" thickBot="1" x14ac:dyDescent="0.3">
      <c r="B189" s="96" t="s">
        <v>155</v>
      </c>
      <c r="C189" s="97">
        <v>91332</v>
      </c>
      <c r="D189" s="98">
        <v>0</v>
      </c>
      <c r="E189" s="98">
        <v>0</v>
      </c>
      <c r="F189" s="97">
        <v>91332</v>
      </c>
    </row>
    <row r="190" spans="2:7" ht="15.75" thickBot="1" x14ac:dyDescent="0.3">
      <c r="B190" s="96" t="s">
        <v>156</v>
      </c>
      <c r="C190" s="97">
        <v>91332</v>
      </c>
      <c r="D190" s="98">
        <v>0</v>
      </c>
      <c r="E190" s="98">
        <v>0</v>
      </c>
    </row>
    <row r="193" spans="2:6" ht="15.75" thickBot="1" x14ac:dyDescent="0.3"/>
    <row r="194" spans="2:6" ht="36" customHeight="1" thickBot="1" x14ac:dyDescent="0.3">
      <c r="B194" s="188" t="s">
        <v>203</v>
      </c>
      <c r="C194" s="189"/>
      <c r="D194" s="189"/>
      <c r="E194" s="190"/>
      <c r="F194" s="95"/>
    </row>
    <row r="195" spans="2:6" ht="36.75" thickBot="1" x14ac:dyDescent="0.3">
      <c r="B195" s="96"/>
      <c r="C195" s="96" t="s">
        <v>151</v>
      </c>
      <c r="D195" s="96" t="s">
        <v>152</v>
      </c>
      <c r="E195" s="96" t="s">
        <v>153</v>
      </c>
      <c r="F195" s="96" t="s">
        <v>154</v>
      </c>
    </row>
    <row r="196" spans="2:6" ht="15.75" thickBot="1" x14ac:dyDescent="0.3">
      <c r="B196" s="96" t="s">
        <v>155</v>
      </c>
      <c r="C196" s="97">
        <v>239989</v>
      </c>
      <c r="D196" s="98">
        <v>0</v>
      </c>
      <c r="E196" s="98">
        <v>0</v>
      </c>
      <c r="F196" s="97">
        <v>239989</v>
      </c>
    </row>
    <row r="197" spans="2:6" ht="15.75" thickBot="1" x14ac:dyDescent="0.3">
      <c r="B197" s="96" t="s">
        <v>156</v>
      </c>
      <c r="C197" s="97">
        <v>239989</v>
      </c>
      <c r="D197" s="98">
        <v>0</v>
      </c>
      <c r="E197" s="98">
        <v>0</v>
      </c>
    </row>
    <row r="200" spans="2:6" ht="15.75" thickBot="1" x14ac:dyDescent="0.3"/>
    <row r="201" spans="2:6" ht="36" customHeight="1" thickBot="1" x14ac:dyDescent="0.3">
      <c r="B201" s="188" t="s">
        <v>184</v>
      </c>
      <c r="C201" s="189"/>
      <c r="D201" s="189"/>
      <c r="E201" s="190"/>
      <c r="F201" s="95"/>
    </row>
    <row r="202" spans="2:6" ht="36.75" thickBot="1" x14ac:dyDescent="0.3">
      <c r="B202" s="96"/>
      <c r="C202" s="96" t="s">
        <v>151</v>
      </c>
      <c r="D202" s="96" t="s">
        <v>152</v>
      </c>
      <c r="E202" s="96" t="s">
        <v>153</v>
      </c>
      <c r="F202" s="96" t="s">
        <v>154</v>
      </c>
    </row>
    <row r="203" spans="2:6" ht="15.75" thickBot="1" x14ac:dyDescent="0.3">
      <c r="B203" s="96" t="s">
        <v>155</v>
      </c>
      <c r="C203" s="97">
        <v>47300.28</v>
      </c>
      <c r="D203" s="98">
        <v>0</v>
      </c>
      <c r="E203" s="98">
        <v>0</v>
      </c>
      <c r="F203" s="97">
        <v>47300.28</v>
      </c>
    </row>
    <row r="204" spans="2:6" ht="15.75" thickBot="1" x14ac:dyDescent="0.3">
      <c r="B204" s="96" t="s">
        <v>156</v>
      </c>
      <c r="C204" s="97">
        <v>47300.28</v>
      </c>
      <c r="D204" s="98">
        <v>0</v>
      </c>
      <c r="E204" s="98">
        <v>0</v>
      </c>
    </row>
    <row r="206" spans="2:6" ht="15.75" thickBot="1" x14ac:dyDescent="0.3"/>
    <row r="207" spans="2:6" ht="36" customHeight="1" thickBot="1" x14ac:dyDescent="0.3">
      <c r="B207" s="188" t="s">
        <v>205</v>
      </c>
      <c r="C207" s="189"/>
      <c r="D207" s="189"/>
      <c r="E207" s="190"/>
      <c r="F207" s="95"/>
    </row>
    <row r="208" spans="2:6" ht="36.75" thickBot="1" x14ac:dyDescent="0.3">
      <c r="B208" s="96"/>
      <c r="C208" s="96" t="s">
        <v>151</v>
      </c>
      <c r="D208" s="96" t="s">
        <v>152</v>
      </c>
      <c r="E208" s="96" t="s">
        <v>153</v>
      </c>
      <c r="F208" s="96" t="s">
        <v>154</v>
      </c>
    </row>
    <row r="209" spans="2:6" ht="15.75" thickBot="1" x14ac:dyDescent="0.3">
      <c r="B209" s="96" t="s">
        <v>155</v>
      </c>
      <c r="C209" s="97">
        <v>229982</v>
      </c>
      <c r="D209" s="98">
        <v>0</v>
      </c>
      <c r="E209" s="98">
        <v>0</v>
      </c>
      <c r="F209" s="97">
        <v>229982</v>
      </c>
    </row>
    <row r="210" spans="2:6" ht="15.75" thickBot="1" x14ac:dyDescent="0.3">
      <c r="B210" s="96" t="s">
        <v>156</v>
      </c>
      <c r="C210" s="97">
        <v>229982</v>
      </c>
      <c r="D210" s="98">
        <v>0</v>
      </c>
      <c r="E210" s="98">
        <v>0</v>
      </c>
    </row>
    <row r="212" spans="2:6" ht="15.75" thickBot="1" x14ac:dyDescent="0.3"/>
    <row r="213" spans="2:6" ht="36" customHeight="1" thickBot="1" x14ac:dyDescent="0.3">
      <c r="B213" s="188" t="s">
        <v>172</v>
      </c>
      <c r="C213" s="189"/>
      <c r="D213" s="189"/>
      <c r="E213" s="190"/>
      <c r="F213" s="95"/>
    </row>
    <row r="214" spans="2:6" ht="36.75" thickBot="1" x14ac:dyDescent="0.3">
      <c r="B214" s="96"/>
      <c r="C214" s="96" t="s">
        <v>151</v>
      </c>
      <c r="D214" s="96" t="s">
        <v>152</v>
      </c>
      <c r="E214" s="96" t="s">
        <v>153</v>
      </c>
      <c r="F214" s="96" t="s">
        <v>154</v>
      </c>
    </row>
    <row r="215" spans="2:6" ht="15.75" thickBot="1" x14ac:dyDescent="0.3">
      <c r="B215" s="96" t="s">
        <v>155</v>
      </c>
      <c r="C215" s="97">
        <v>1384281.6</v>
      </c>
      <c r="D215" s="98">
        <v>0</v>
      </c>
      <c r="E215" s="98">
        <v>0</v>
      </c>
      <c r="F215" s="97">
        <v>1384281.6</v>
      </c>
    </row>
    <row r="216" spans="2:6" ht="15.75" thickBot="1" x14ac:dyDescent="0.3">
      <c r="B216" s="96" t="s">
        <v>156</v>
      </c>
      <c r="C216" s="97">
        <v>1384281.6</v>
      </c>
      <c r="D216" s="98">
        <v>0</v>
      </c>
      <c r="E216" s="98">
        <v>0</v>
      </c>
    </row>
    <row r="220" spans="2:6" ht="15.75" thickBot="1" x14ac:dyDescent="0.3"/>
    <row r="221" spans="2:6" ht="36" customHeight="1" thickBot="1" x14ac:dyDescent="0.3">
      <c r="B221" s="188" t="s">
        <v>174</v>
      </c>
      <c r="C221" s="189"/>
      <c r="D221" s="189"/>
      <c r="E221" s="190"/>
      <c r="F221" s="95"/>
    </row>
    <row r="222" spans="2:6" ht="36.75" thickBot="1" x14ac:dyDescent="0.3">
      <c r="B222" s="96"/>
      <c r="C222" s="96" t="s">
        <v>151</v>
      </c>
      <c r="D222" s="96" t="s">
        <v>152</v>
      </c>
      <c r="E222" s="96" t="s">
        <v>153</v>
      </c>
      <c r="F222" s="96" t="s">
        <v>154</v>
      </c>
    </row>
    <row r="223" spans="2:6" ht="15.75" thickBot="1" x14ac:dyDescent="0.3">
      <c r="B223" s="96" t="s">
        <v>155</v>
      </c>
      <c r="C223" s="97">
        <v>422364.99</v>
      </c>
      <c r="D223" s="98">
        <v>0</v>
      </c>
      <c r="E223" s="98">
        <v>0</v>
      </c>
      <c r="F223" s="97">
        <v>422364.99</v>
      </c>
    </row>
    <row r="224" spans="2:6" ht="15.75" thickBot="1" x14ac:dyDescent="0.3">
      <c r="B224" s="96" t="s">
        <v>156</v>
      </c>
      <c r="C224" s="97">
        <v>422364.99</v>
      </c>
      <c r="D224" s="98">
        <v>0</v>
      </c>
      <c r="E224" s="98">
        <v>0</v>
      </c>
    </row>
    <row r="226" spans="2:9" ht="15.75" thickBot="1" x14ac:dyDescent="0.3"/>
    <row r="227" spans="2:9" ht="36" customHeight="1" thickBot="1" x14ac:dyDescent="0.3">
      <c r="B227" s="183" t="s">
        <v>201</v>
      </c>
      <c r="C227" s="178"/>
      <c r="D227" s="178"/>
      <c r="E227" s="184"/>
      <c r="F227" s="108"/>
      <c r="G227" s="174"/>
      <c r="H227" s="174"/>
      <c r="I227" s="180" t="s">
        <v>158</v>
      </c>
    </row>
    <row r="228" spans="2:9" ht="36.75" thickBot="1" x14ac:dyDescent="0.3">
      <c r="B228" s="100"/>
      <c r="C228" s="96" t="s">
        <v>151</v>
      </c>
      <c r="D228" s="96" t="s">
        <v>152</v>
      </c>
      <c r="E228" s="96" t="s">
        <v>153</v>
      </c>
      <c r="F228" s="101" t="s">
        <v>154</v>
      </c>
      <c r="G228" s="175"/>
      <c r="H228" s="175"/>
      <c r="I228" s="181"/>
    </row>
    <row r="229" spans="2:9" ht="15.75" thickBot="1" x14ac:dyDescent="0.3">
      <c r="B229" s="100" t="s">
        <v>155</v>
      </c>
      <c r="C229" s="98">
        <v>672.6</v>
      </c>
      <c r="D229" s="98">
        <v>0</v>
      </c>
      <c r="E229" s="98">
        <v>0</v>
      </c>
      <c r="F229" s="113">
        <v>672.6</v>
      </c>
      <c r="G229" s="175"/>
      <c r="H229" s="175"/>
      <c r="I229" s="181"/>
    </row>
    <row r="230" spans="2:9" ht="15.75" thickBot="1" x14ac:dyDescent="0.3">
      <c r="B230" s="100" t="s">
        <v>156</v>
      </c>
      <c r="C230" s="98">
        <v>672.6</v>
      </c>
      <c r="D230" s="98">
        <v>0</v>
      </c>
      <c r="E230" s="98">
        <v>0</v>
      </c>
      <c r="G230" s="175"/>
      <c r="H230" s="175"/>
      <c r="I230" s="181"/>
    </row>
    <row r="231" spans="2:9" ht="15.75" thickBot="1" x14ac:dyDescent="0.3">
      <c r="B231" s="103" t="s">
        <v>157</v>
      </c>
      <c r="C231" s="104">
        <v>0</v>
      </c>
      <c r="D231" s="104">
        <v>0</v>
      </c>
      <c r="E231" s="104">
        <v>0</v>
      </c>
      <c r="F231" s="105">
        <v>0</v>
      </c>
      <c r="G231" s="176"/>
      <c r="H231" s="176"/>
      <c r="I231" s="182"/>
    </row>
    <row r="232" spans="2:9" ht="36" customHeight="1" thickBot="1" x14ac:dyDescent="0.3">
      <c r="B232" s="99" t="s">
        <v>149</v>
      </c>
      <c r="C232" s="177" t="s">
        <v>199</v>
      </c>
      <c r="D232" s="178"/>
      <c r="E232" s="178"/>
      <c r="F232" s="179"/>
      <c r="G232" s="174"/>
      <c r="H232" s="174"/>
      <c r="I232" s="180" t="s">
        <v>158</v>
      </c>
    </row>
    <row r="233" spans="2:9" ht="36.75" thickBot="1" x14ac:dyDescent="0.3">
      <c r="B233" s="100"/>
      <c r="C233" s="96" t="s">
        <v>151</v>
      </c>
      <c r="D233" s="96" t="s">
        <v>152</v>
      </c>
      <c r="E233" s="96" t="s">
        <v>153</v>
      </c>
      <c r="F233" s="101" t="s">
        <v>154</v>
      </c>
      <c r="G233" s="175"/>
      <c r="H233" s="175"/>
      <c r="I233" s="181"/>
    </row>
    <row r="234" spans="2:9" ht="15.75" thickBot="1" x14ac:dyDescent="0.3">
      <c r="B234" s="100" t="s">
        <v>155</v>
      </c>
      <c r="C234" s="97">
        <v>84983.6</v>
      </c>
      <c r="D234" s="98">
        <v>0</v>
      </c>
      <c r="E234" s="98">
        <v>0</v>
      </c>
      <c r="F234" s="102">
        <v>84983.6</v>
      </c>
      <c r="G234" s="175"/>
      <c r="H234" s="175"/>
      <c r="I234" s="181"/>
    </row>
    <row r="235" spans="2:9" ht="15.75" thickBot="1" x14ac:dyDescent="0.3">
      <c r="B235" s="100" t="s">
        <v>156</v>
      </c>
      <c r="C235" s="97">
        <v>84983.6</v>
      </c>
      <c r="D235" s="98">
        <v>0</v>
      </c>
      <c r="E235" s="98">
        <v>0</v>
      </c>
      <c r="G235" s="175"/>
      <c r="H235" s="175"/>
      <c r="I235" s="181"/>
    </row>
    <row r="236" spans="2:9" ht="15.75" thickBot="1" x14ac:dyDescent="0.3">
      <c r="B236" s="103" t="s">
        <v>157</v>
      </c>
      <c r="C236" s="104">
        <v>0</v>
      </c>
      <c r="D236" s="104">
        <v>0</v>
      </c>
      <c r="E236" s="104">
        <v>0</v>
      </c>
      <c r="F236" s="105">
        <v>0</v>
      </c>
      <c r="G236" s="176"/>
      <c r="H236" s="176"/>
      <c r="I236" s="182"/>
    </row>
    <row r="237" spans="2:9" ht="36" customHeight="1" thickBot="1" x14ac:dyDescent="0.3">
      <c r="B237" s="99" t="s">
        <v>149</v>
      </c>
      <c r="C237" s="177" t="s">
        <v>164</v>
      </c>
      <c r="D237" s="178"/>
      <c r="E237" s="178"/>
      <c r="F237" s="179"/>
    </row>
    <row r="238" spans="2:9" ht="36.75" thickBot="1" x14ac:dyDescent="0.3">
      <c r="B238" s="100"/>
      <c r="C238" s="96" t="s">
        <v>151</v>
      </c>
      <c r="D238" s="96" t="s">
        <v>152</v>
      </c>
      <c r="E238" s="96" t="s">
        <v>153</v>
      </c>
      <c r="F238" s="101" t="s">
        <v>154</v>
      </c>
    </row>
    <row r="239" spans="2:9" ht="15.75" thickBot="1" x14ac:dyDescent="0.3">
      <c r="B239" s="100" t="s">
        <v>155</v>
      </c>
      <c r="C239" s="97">
        <v>872093.67</v>
      </c>
      <c r="D239" s="98">
        <v>0</v>
      </c>
      <c r="E239" s="98">
        <v>0</v>
      </c>
    </row>
    <row r="240" spans="2:9" ht="15.75" thickBot="1" x14ac:dyDescent="0.3">
      <c r="B240" s="103" t="s">
        <v>156</v>
      </c>
      <c r="C240" s="110">
        <v>872093.67</v>
      </c>
      <c r="D240" s="104">
        <v>0</v>
      </c>
      <c r="E240" s="104">
        <v>0</v>
      </c>
      <c r="F240" s="111">
        <v>872093.67</v>
      </c>
    </row>
    <row r="243" spans="2:7" ht="15.75" thickBot="1" x14ac:dyDescent="0.3"/>
    <row r="244" spans="2:7" ht="36" customHeight="1" thickBot="1" x14ac:dyDescent="0.3">
      <c r="B244" s="188" t="s">
        <v>164</v>
      </c>
      <c r="C244" s="189"/>
      <c r="D244" s="189"/>
      <c r="E244" s="190"/>
      <c r="F244" s="95"/>
    </row>
    <row r="245" spans="2:7" ht="36.75" thickBot="1" x14ac:dyDescent="0.3">
      <c r="B245" s="96"/>
      <c r="C245" s="96" t="s">
        <v>151</v>
      </c>
      <c r="D245" s="96" t="s">
        <v>152</v>
      </c>
      <c r="E245" s="96" t="s">
        <v>153</v>
      </c>
      <c r="F245" s="96" t="s">
        <v>154</v>
      </c>
    </row>
    <row r="246" spans="2:7" ht="15.75" thickBot="1" x14ac:dyDescent="0.3">
      <c r="B246" s="96" t="s">
        <v>155</v>
      </c>
      <c r="C246" s="97">
        <v>1151938.21</v>
      </c>
      <c r="D246" s="98">
        <v>0</v>
      </c>
      <c r="E246" s="98">
        <v>0</v>
      </c>
    </row>
    <row r="247" spans="2:7" ht="15.75" thickBot="1" x14ac:dyDescent="0.3">
      <c r="B247" s="96" t="s">
        <v>156</v>
      </c>
      <c r="C247" s="97">
        <v>1151938.21</v>
      </c>
      <c r="D247" s="98">
        <v>0</v>
      </c>
      <c r="E247" s="98">
        <v>0</v>
      </c>
      <c r="F247" s="97">
        <v>1151938.21</v>
      </c>
    </row>
    <row r="249" spans="2:7" ht="15.75" thickBot="1" x14ac:dyDescent="0.3"/>
    <row r="250" spans="2:7" ht="36" customHeight="1" thickBot="1" x14ac:dyDescent="0.3">
      <c r="B250" s="188" t="s">
        <v>209</v>
      </c>
      <c r="C250" s="189"/>
      <c r="D250" s="189"/>
      <c r="E250" s="190"/>
      <c r="F250" s="95"/>
    </row>
    <row r="251" spans="2:7" ht="36.75" thickBot="1" x14ac:dyDescent="0.3">
      <c r="B251" s="96"/>
      <c r="C251" s="96" t="s">
        <v>151</v>
      </c>
      <c r="D251" s="96" t="s">
        <v>152</v>
      </c>
      <c r="E251" s="96" t="s">
        <v>153</v>
      </c>
      <c r="F251" s="96" t="s">
        <v>154</v>
      </c>
    </row>
    <row r="252" spans="2:7" ht="15.75" thickBot="1" x14ac:dyDescent="0.3">
      <c r="B252" s="96" t="s">
        <v>155</v>
      </c>
      <c r="C252" s="97">
        <v>25315.65</v>
      </c>
      <c r="D252" s="98">
        <v>0</v>
      </c>
      <c r="E252" s="98">
        <v>0</v>
      </c>
      <c r="F252" s="97">
        <v>25315.65</v>
      </c>
    </row>
    <row r="253" spans="2:7" ht="15.75" thickBot="1" x14ac:dyDescent="0.3">
      <c r="B253" s="96" t="s">
        <v>156</v>
      </c>
      <c r="C253" s="97">
        <v>25315.65</v>
      </c>
      <c r="D253" s="98">
        <v>0</v>
      </c>
      <c r="E253" s="98">
        <v>0</v>
      </c>
    </row>
    <row r="255" spans="2:7" ht="15.75" thickBot="1" x14ac:dyDescent="0.3"/>
    <row r="256" spans="2:7" ht="36" customHeight="1" thickBot="1" x14ac:dyDescent="0.3">
      <c r="B256" s="183" t="s">
        <v>210</v>
      </c>
      <c r="C256" s="178"/>
      <c r="D256" s="178"/>
      <c r="E256" s="184"/>
      <c r="F256" s="108"/>
      <c r="G256" s="180"/>
    </row>
    <row r="257" spans="2:7" ht="36.75" thickBot="1" x14ac:dyDescent="0.3">
      <c r="B257" s="100"/>
      <c r="C257" s="96" t="s">
        <v>151</v>
      </c>
      <c r="D257" s="96" t="s">
        <v>152</v>
      </c>
      <c r="E257" s="96" t="s">
        <v>153</v>
      </c>
      <c r="F257" s="101" t="s">
        <v>154</v>
      </c>
      <c r="G257" s="181"/>
    </row>
    <row r="258" spans="2:7" ht="15.75" thickBot="1" x14ac:dyDescent="0.3">
      <c r="B258" s="100" t="s">
        <v>155</v>
      </c>
      <c r="C258" s="97">
        <v>247800</v>
      </c>
      <c r="D258" s="98">
        <v>0</v>
      </c>
      <c r="E258" s="98">
        <v>0</v>
      </c>
      <c r="F258" s="102">
        <v>247800</v>
      </c>
      <c r="G258" s="181"/>
    </row>
    <row r="259" spans="2:7" ht="15.75" thickBot="1" x14ac:dyDescent="0.3">
      <c r="B259" s="100" t="s">
        <v>156</v>
      </c>
      <c r="C259" s="97">
        <v>247800</v>
      </c>
      <c r="D259" s="98">
        <v>0</v>
      </c>
      <c r="E259" s="98">
        <v>0</v>
      </c>
      <c r="G259" s="181"/>
    </row>
    <row r="260" spans="2:7" ht="15.75" thickBot="1" x14ac:dyDescent="0.3">
      <c r="B260" s="103" t="s">
        <v>157</v>
      </c>
      <c r="C260" s="104">
        <v>0</v>
      </c>
      <c r="D260" s="104">
        <v>0</v>
      </c>
      <c r="E260" s="104">
        <v>0</v>
      </c>
      <c r="F260" s="105">
        <v>0</v>
      </c>
      <c r="G260" s="182"/>
    </row>
    <row r="262" spans="2:7" ht="15.75" thickBot="1" x14ac:dyDescent="0.3"/>
    <row r="263" spans="2:7" ht="36" customHeight="1" thickBot="1" x14ac:dyDescent="0.3">
      <c r="B263" s="188" t="s">
        <v>182</v>
      </c>
      <c r="C263" s="189"/>
      <c r="D263" s="189"/>
      <c r="E263" s="190"/>
      <c r="F263" s="95"/>
    </row>
    <row r="264" spans="2:7" ht="36.75" thickBot="1" x14ac:dyDescent="0.3">
      <c r="B264" s="96"/>
      <c r="C264" s="96" t="s">
        <v>151</v>
      </c>
      <c r="D264" s="96" t="s">
        <v>152</v>
      </c>
      <c r="E264" s="96" t="s">
        <v>153</v>
      </c>
      <c r="F264" s="96" t="s">
        <v>154</v>
      </c>
    </row>
    <row r="265" spans="2:7" ht="15.75" thickBot="1" x14ac:dyDescent="0.3">
      <c r="B265" s="96" t="s">
        <v>155</v>
      </c>
      <c r="C265" s="97">
        <v>41250</v>
      </c>
      <c r="D265" s="98">
        <v>0</v>
      </c>
      <c r="E265" s="98">
        <v>0</v>
      </c>
    </row>
    <row r="266" spans="2:7" ht="15.75" thickBot="1" x14ac:dyDescent="0.3">
      <c r="B266" s="96" t="s">
        <v>156</v>
      </c>
      <c r="C266" s="97">
        <v>41250</v>
      </c>
      <c r="D266" s="98">
        <v>0</v>
      </c>
      <c r="E266" s="98">
        <v>0</v>
      </c>
      <c r="F266" s="97">
        <v>41250</v>
      </c>
    </row>
    <row r="269" spans="2:7" ht="15.75" thickBot="1" x14ac:dyDescent="0.3"/>
    <row r="270" spans="2:7" ht="36" customHeight="1" thickBot="1" x14ac:dyDescent="0.3">
      <c r="B270" s="183" t="s">
        <v>210</v>
      </c>
      <c r="C270" s="178"/>
      <c r="D270" s="178"/>
      <c r="E270" s="184"/>
      <c r="F270" s="108"/>
      <c r="G270" s="180"/>
    </row>
    <row r="271" spans="2:7" ht="36.75" thickBot="1" x14ac:dyDescent="0.3">
      <c r="B271" s="100"/>
      <c r="C271" s="96" t="s">
        <v>151</v>
      </c>
      <c r="D271" s="96" t="s">
        <v>152</v>
      </c>
      <c r="E271" s="96" t="s">
        <v>153</v>
      </c>
      <c r="F271" s="101" t="s">
        <v>154</v>
      </c>
      <c r="G271" s="181"/>
    </row>
    <row r="272" spans="2:7" ht="15.75" thickBot="1" x14ac:dyDescent="0.3">
      <c r="B272" s="100" t="s">
        <v>155</v>
      </c>
      <c r="C272" s="97">
        <v>5631815.5</v>
      </c>
      <c r="D272" s="98">
        <v>0</v>
      </c>
      <c r="E272" s="98">
        <v>0</v>
      </c>
      <c r="F272" s="102">
        <v>5631815.5</v>
      </c>
      <c r="G272" s="181"/>
    </row>
    <row r="273" spans="2:7" ht="15.75" thickBot="1" x14ac:dyDescent="0.3">
      <c r="B273" s="100" t="s">
        <v>156</v>
      </c>
      <c r="C273" s="97">
        <v>5631815.5</v>
      </c>
      <c r="D273" s="98">
        <v>0</v>
      </c>
      <c r="E273" s="98">
        <v>0</v>
      </c>
      <c r="F273" s="102">
        <v>5631815.5</v>
      </c>
      <c r="G273" s="181"/>
    </row>
    <row r="274" spans="2:7" ht="15.75" thickBot="1" x14ac:dyDescent="0.3">
      <c r="B274" s="103" t="s">
        <v>157</v>
      </c>
      <c r="C274" s="104">
        <v>0</v>
      </c>
      <c r="D274" s="104">
        <v>0</v>
      </c>
      <c r="E274" s="104">
        <v>0</v>
      </c>
      <c r="F274" s="105">
        <v>0</v>
      </c>
      <c r="G274" s="182"/>
    </row>
    <row r="276" spans="2:7" ht="15.75" thickBot="1" x14ac:dyDescent="0.3"/>
    <row r="277" spans="2:7" ht="36" customHeight="1" thickBot="1" x14ac:dyDescent="0.3">
      <c r="B277" s="183" t="s">
        <v>211</v>
      </c>
      <c r="C277" s="178"/>
      <c r="D277" s="178"/>
      <c r="E277" s="184"/>
      <c r="F277" s="108"/>
      <c r="G277" s="180"/>
    </row>
    <row r="278" spans="2:7" ht="36.75" thickBot="1" x14ac:dyDescent="0.3">
      <c r="B278" s="100"/>
      <c r="C278" s="96" t="s">
        <v>151</v>
      </c>
      <c r="D278" s="96" t="s">
        <v>152</v>
      </c>
      <c r="E278" s="96" t="s">
        <v>153</v>
      </c>
      <c r="F278" s="101" t="s">
        <v>154</v>
      </c>
      <c r="G278" s="181"/>
    </row>
    <row r="279" spans="2:7" ht="15.75" thickBot="1" x14ac:dyDescent="0.3">
      <c r="B279" s="100" t="s">
        <v>155</v>
      </c>
      <c r="C279" s="97">
        <v>600000</v>
      </c>
      <c r="D279" s="98">
        <v>0</v>
      </c>
      <c r="E279" s="98">
        <v>0</v>
      </c>
      <c r="F279" s="102">
        <v>600000</v>
      </c>
      <c r="G279" s="181"/>
    </row>
    <row r="280" spans="2:7" ht="15.75" thickBot="1" x14ac:dyDescent="0.3">
      <c r="B280" s="100" t="s">
        <v>156</v>
      </c>
      <c r="C280" s="97">
        <v>600000</v>
      </c>
      <c r="D280" s="98">
        <v>0</v>
      </c>
      <c r="E280" s="98">
        <v>0</v>
      </c>
      <c r="G280" s="181"/>
    </row>
    <row r="281" spans="2:7" ht="15.75" thickBot="1" x14ac:dyDescent="0.3">
      <c r="B281" s="103" t="s">
        <v>157</v>
      </c>
      <c r="C281" s="104">
        <v>0</v>
      </c>
      <c r="D281" s="104">
        <v>0</v>
      </c>
      <c r="E281" s="104">
        <v>0</v>
      </c>
      <c r="F281" s="105">
        <v>0</v>
      </c>
      <c r="G281" s="182"/>
    </row>
    <row r="283" spans="2:7" ht="15.75" thickBot="1" x14ac:dyDescent="0.3"/>
    <row r="284" spans="2:7" ht="36" customHeight="1" thickBot="1" x14ac:dyDescent="0.3">
      <c r="B284" s="188" t="s">
        <v>213</v>
      </c>
      <c r="C284" s="189"/>
      <c r="D284" s="189"/>
      <c r="E284" s="190"/>
      <c r="F284" s="95"/>
    </row>
    <row r="285" spans="2:7" ht="36.75" thickBot="1" x14ac:dyDescent="0.3">
      <c r="B285" s="96"/>
      <c r="C285" s="96" t="s">
        <v>151</v>
      </c>
      <c r="D285" s="96" t="s">
        <v>152</v>
      </c>
      <c r="E285" s="96" t="s">
        <v>153</v>
      </c>
      <c r="F285" s="96" t="s">
        <v>154</v>
      </c>
    </row>
    <row r="286" spans="2:7" ht="15.75" thickBot="1" x14ac:dyDescent="0.3">
      <c r="B286" s="96" t="s">
        <v>155</v>
      </c>
      <c r="C286" s="97">
        <v>73691</v>
      </c>
      <c r="D286" s="98">
        <v>0</v>
      </c>
      <c r="E286" s="98">
        <v>0</v>
      </c>
    </row>
    <row r="287" spans="2:7" ht="15.75" thickBot="1" x14ac:dyDescent="0.3">
      <c r="B287" s="96" t="s">
        <v>156</v>
      </c>
      <c r="C287" s="97">
        <v>73691</v>
      </c>
      <c r="D287" s="98">
        <v>0</v>
      </c>
      <c r="E287" s="98">
        <v>0</v>
      </c>
      <c r="F287" s="97">
        <v>73691</v>
      </c>
    </row>
    <row r="291" spans="2:6" ht="15.75" thickBot="1" x14ac:dyDescent="0.3">
      <c r="B291" s="95"/>
      <c r="C291" s="95"/>
      <c r="D291" s="95"/>
      <c r="E291" s="95"/>
      <c r="F291" s="95"/>
    </row>
    <row r="292" spans="2:6" ht="36" customHeight="1" thickBot="1" x14ac:dyDescent="0.3">
      <c r="B292" s="188" t="s">
        <v>214</v>
      </c>
      <c r="C292" s="189"/>
      <c r="D292" s="189"/>
      <c r="E292" s="190"/>
      <c r="F292" s="95"/>
    </row>
    <row r="293" spans="2:6" ht="36.75" thickBot="1" x14ac:dyDescent="0.3">
      <c r="B293" s="96"/>
      <c r="C293" s="96" t="s">
        <v>151</v>
      </c>
      <c r="D293" s="96" t="s">
        <v>152</v>
      </c>
      <c r="E293" s="96" t="s">
        <v>153</v>
      </c>
      <c r="F293" s="96" t="s">
        <v>154</v>
      </c>
    </row>
    <row r="294" spans="2:6" ht="15.75" thickBot="1" x14ac:dyDescent="0.3">
      <c r="B294" s="96" t="s">
        <v>155</v>
      </c>
      <c r="C294" s="97">
        <v>94832.91</v>
      </c>
      <c r="D294" s="98">
        <v>0</v>
      </c>
      <c r="E294" s="98">
        <v>0</v>
      </c>
      <c r="F294" s="97">
        <v>94832.91</v>
      </c>
    </row>
    <row r="295" spans="2:6" ht="15.75" thickBot="1" x14ac:dyDescent="0.3">
      <c r="B295" s="96" t="s">
        <v>156</v>
      </c>
      <c r="C295" s="97">
        <v>94832.91</v>
      </c>
      <c r="D295" s="98">
        <v>0</v>
      </c>
      <c r="E295" s="98">
        <v>0</v>
      </c>
    </row>
    <row r="296" spans="2:6" ht="15.75" thickBot="1" x14ac:dyDescent="0.3">
      <c r="B296" s="96" t="s">
        <v>157</v>
      </c>
      <c r="C296" s="98">
        <v>0</v>
      </c>
      <c r="D296" s="98">
        <v>0</v>
      </c>
      <c r="E296" s="98">
        <v>0</v>
      </c>
      <c r="F296" s="98"/>
    </row>
    <row r="299" spans="2:6" ht="15.75" thickBot="1" x14ac:dyDescent="0.3"/>
    <row r="300" spans="2:6" ht="36" customHeight="1" thickBot="1" x14ac:dyDescent="0.3">
      <c r="B300" s="188" t="s">
        <v>216</v>
      </c>
      <c r="C300" s="189"/>
      <c r="D300" s="189"/>
      <c r="E300" s="190"/>
      <c r="F300" s="95"/>
    </row>
    <row r="301" spans="2:6" ht="36.75" thickBot="1" x14ac:dyDescent="0.3">
      <c r="B301" s="96"/>
      <c r="C301" s="96" t="s">
        <v>151</v>
      </c>
      <c r="D301" s="96" t="s">
        <v>152</v>
      </c>
      <c r="E301" s="96" t="s">
        <v>153</v>
      </c>
      <c r="F301" s="96" t="s">
        <v>154</v>
      </c>
    </row>
    <row r="302" spans="2:6" ht="15.75" thickBot="1" x14ac:dyDescent="0.3">
      <c r="B302" s="96" t="s">
        <v>155</v>
      </c>
      <c r="C302" s="97">
        <v>123200</v>
      </c>
      <c r="D302" s="98">
        <v>0</v>
      </c>
      <c r="E302" s="98">
        <v>0</v>
      </c>
      <c r="F302" s="97">
        <v>123200</v>
      </c>
    </row>
    <row r="303" spans="2:6" ht="15.75" thickBot="1" x14ac:dyDescent="0.3">
      <c r="B303" s="96" t="s">
        <v>156</v>
      </c>
      <c r="C303" s="97">
        <v>123200</v>
      </c>
      <c r="D303" s="98">
        <v>0</v>
      </c>
      <c r="E303" s="98">
        <v>0</v>
      </c>
    </row>
    <row r="306" spans="2:6" ht="15.75" thickBot="1" x14ac:dyDescent="0.3"/>
    <row r="307" spans="2:6" ht="36" customHeight="1" thickBot="1" x14ac:dyDescent="0.3">
      <c r="B307" s="188" t="s">
        <v>217</v>
      </c>
      <c r="C307" s="189"/>
      <c r="D307" s="189"/>
      <c r="E307" s="190"/>
      <c r="F307" s="95"/>
    </row>
    <row r="308" spans="2:6" ht="36.75" thickBot="1" x14ac:dyDescent="0.3">
      <c r="B308" s="96"/>
      <c r="C308" s="96" t="s">
        <v>151</v>
      </c>
      <c r="D308" s="96" t="s">
        <v>152</v>
      </c>
      <c r="E308" s="96" t="s">
        <v>153</v>
      </c>
      <c r="F308" s="96" t="s">
        <v>154</v>
      </c>
    </row>
    <row r="309" spans="2:6" ht="15.75" thickBot="1" x14ac:dyDescent="0.3">
      <c r="B309" s="96" t="s">
        <v>155</v>
      </c>
      <c r="C309" s="97">
        <v>233640</v>
      </c>
      <c r="D309" s="98">
        <v>0</v>
      </c>
      <c r="E309" s="98">
        <v>0</v>
      </c>
      <c r="F309" s="97">
        <v>233640</v>
      </c>
    </row>
    <row r="310" spans="2:6" ht="15.75" thickBot="1" x14ac:dyDescent="0.3">
      <c r="B310" s="96" t="s">
        <v>156</v>
      </c>
      <c r="C310" s="97">
        <v>233640</v>
      </c>
      <c r="D310" s="98">
        <v>0</v>
      </c>
      <c r="E310" s="98">
        <v>0</v>
      </c>
    </row>
    <row r="312" spans="2:6" ht="15.75" thickBot="1" x14ac:dyDescent="0.3"/>
    <row r="313" spans="2:6" ht="36" customHeight="1" thickBot="1" x14ac:dyDescent="0.3">
      <c r="B313" s="188" t="s">
        <v>219</v>
      </c>
      <c r="C313" s="189"/>
      <c r="D313" s="189"/>
      <c r="E313" s="190"/>
      <c r="F313" s="95"/>
    </row>
    <row r="314" spans="2:6" ht="36.75" thickBot="1" x14ac:dyDescent="0.3">
      <c r="B314" s="96"/>
      <c r="C314" s="96" t="s">
        <v>151</v>
      </c>
      <c r="D314" s="96" t="s">
        <v>152</v>
      </c>
      <c r="E314" s="96" t="s">
        <v>153</v>
      </c>
      <c r="F314" s="96" t="s">
        <v>154</v>
      </c>
    </row>
    <row r="315" spans="2:6" ht="15.75" thickBot="1" x14ac:dyDescent="0.3">
      <c r="B315" s="96" t="s">
        <v>155</v>
      </c>
      <c r="C315" s="97">
        <v>5596150</v>
      </c>
      <c r="D315" s="98">
        <v>0</v>
      </c>
      <c r="E315" s="98">
        <v>0</v>
      </c>
    </row>
    <row r="316" spans="2:6" ht="15.75" thickBot="1" x14ac:dyDescent="0.3">
      <c r="B316" s="96" t="s">
        <v>156</v>
      </c>
      <c r="C316" s="97">
        <v>5596150</v>
      </c>
      <c r="D316" s="98">
        <v>0</v>
      </c>
      <c r="E316" s="98">
        <v>0</v>
      </c>
      <c r="F316" s="97">
        <v>5596150</v>
      </c>
    </row>
    <row r="319" spans="2:6" ht="15.75" thickBot="1" x14ac:dyDescent="0.3"/>
    <row r="320" spans="2:6" ht="36" customHeight="1" thickBot="1" x14ac:dyDescent="0.3">
      <c r="B320" s="188" t="s">
        <v>213</v>
      </c>
      <c r="C320" s="189"/>
      <c r="D320" s="189"/>
      <c r="E320" s="190"/>
      <c r="F320" s="95"/>
    </row>
    <row r="321" spans="2:7" ht="36.75" thickBot="1" x14ac:dyDescent="0.3">
      <c r="B321" s="96"/>
      <c r="C321" s="96" t="s">
        <v>151</v>
      </c>
      <c r="D321" s="96" t="s">
        <v>152</v>
      </c>
      <c r="E321" s="96" t="s">
        <v>153</v>
      </c>
      <c r="F321" s="96" t="s">
        <v>154</v>
      </c>
    </row>
    <row r="322" spans="2:7" ht="15.75" thickBot="1" x14ac:dyDescent="0.3">
      <c r="B322" s="96" t="s">
        <v>155</v>
      </c>
      <c r="C322" s="97">
        <v>299000.2</v>
      </c>
      <c r="D322" s="98">
        <v>0</v>
      </c>
      <c r="E322" s="98">
        <v>0</v>
      </c>
      <c r="F322" s="97">
        <v>299000.2</v>
      </c>
    </row>
    <row r="323" spans="2:7" ht="15.75" thickBot="1" x14ac:dyDescent="0.3">
      <c r="B323" s="96" t="s">
        <v>156</v>
      </c>
      <c r="C323" s="97">
        <v>299000.2</v>
      </c>
      <c r="D323" s="98">
        <v>0</v>
      </c>
      <c r="E323" s="98">
        <v>0</v>
      </c>
    </row>
    <row r="325" spans="2:7" ht="15.75" thickBot="1" x14ac:dyDescent="0.3"/>
    <row r="326" spans="2:7" ht="36" customHeight="1" thickBot="1" x14ac:dyDescent="0.3">
      <c r="B326" s="188" t="s">
        <v>178</v>
      </c>
      <c r="C326" s="189"/>
      <c r="D326" s="189"/>
      <c r="E326" s="190"/>
      <c r="F326" s="95"/>
    </row>
    <row r="327" spans="2:7" ht="36.75" thickBot="1" x14ac:dyDescent="0.3">
      <c r="B327" s="96"/>
      <c r="C327" s="96" t="s">
        <v>151</v>
      </c>
      <c r="D327" s="96" t="s">
        <v>152</v>
      </c>
      <c r="E327" s="96" t="s">
        <v>153</v>
      </c>
      <c r="F327" s="96" t="s">
        <v>154</v>
      </c>
    </row>
    <row r="328" spans="2:7" ht="15.75" thickBot="1" x14ac:dyDescent="0.3">
      <c r="B328" s="96" t="s">
        <v>155</v>
      </c>
      <c r="C328" s="97">
        <v>134520</v>
      </c>
      <c r="D328" s="98">
        <v>0</v>
      </c>
      <c r="E328" s="98">
        <v>0</v>
      </c>
      <c r="F328" s="97">
        <v>134520</v>
      </c>
    </row>
    <row r="329" spans="2:7" ht="15.75" thickBot="1" x14ac:dyDescent="0.3">
      <c r="B329" s="96" t="s">
        <v>156</v>
      </c>
      <c r="C329" s="97">
        <v>134520</v>
      </c>
      <c r="D329" s="98">
        <v>0</v>
      </c>
      <c r="E329" s="98">
        <v>0</v>
      </c>
    </row>
    <row r="332" spans="2:7" ht="15.75" thickBot="1" x14ac:dyDescent="0.3"/>
    <row r="333" spans="2:7" ht="36" customHeight="1" thickBot="1" x14ac:dyDescent="0.3">
      <c r="B333" s="183" t="s">
        <v>164</v>
      </c>
      <c r="C333" s="178"/>
      <c r="D333" s="178"/>
      <c r="E333" s="184"/>
      <c r="F333" s="108"/>
      <c r="G333" s="180"/>
    </row>
    <row r="334" spans="2:7" ht="36.75" thickBot="1" x14ac:dyDescent="0.3">
      <c r="B334" s="100"/>
      <c r="C334" s="96" t="s">
        <v>151</v>
      </c>
      <c r="D334" s="96" t="s">
        <v>152</v>
      </c>
      <c r="E334" s="96" t="s">
        <v>153</v>
      </c>
      <c r="F334" s="101" t="s">
        <v>154</v>
      </c>
      <c r="G334" s="181"/>
    </row>
    <row r="335" spans="2:7" ht="15.75" thickBot="1" x14ac:dyDescent="0.3">
      <c r="B335" s="100" t="s">
        <v>155</v>
      </c>
      <c r="C335" s="97">
        <v>7080</v>
      </c>
      <c r="D335" s="98">
        <v>0</v>
      </c>
      <c r="E335" s="98">
        <v>0</v>
      </c>
      <c r="F335" s="102">
        <v>7080</v>
      </c>
      <c r="G335" s="181"/>
    </row>
    <row r="336" spans="2:7" ht="15.75" thickBot="1" x14ac:dyDescent="0.3">
      <c r="B336" s="100" t="s">
        <v>156</v>
      </c>
      <c r="C336" s="97">
        <v>7080</v>
      </c>
      <c r="D336" s="98">
        <v>0</v>
      </c>
      <c r="E336" s="98">
        <v>0</v>
      </c>
      <c r="G336" s="181"/>
    </row>
    <row r="337" spans="2:7" ht="15.75" thickBot="1" x14ac:dyDescent="0.3">
      <c r="B337" s="103" t="s">
        <v>157</v>
      </c>
      <c r="C337" s="104">
        <v>0</v>
      </c>
      <c r="D337" s="104">
        <v>0</v>
      </c>
      <c r="E337" s="104">
        <v>0</v>
      </c>
      <c r="F337" s="105">
        <v>0</v>
      </c>
      <c r="G337" s="182"/>
    </row>
    <row r="339" spans="2:7" ht="15.75" thickBot="1" x14ac:dyDescent="0.3"/>
    <row r="340" spans="2:7" ht="36" customHeight="1" thickBot="1" x14ac:dyDescent="0.3">
      <c r="B340" s="183" t="s">
        <v>184</v>
      </c>
      <c r="C340" s="178"/>
      <c r="D340" s="178"/>
      <c r="E340" s="184"/>
      <c r="F340" s="108"/>
      <c r="G340" s="180"/>
    </row>
    <row r="341" spans="2:7" ht="36.75" thickBot="1" x14ac:dyDescent="0.3">
      <c r="B341" s="100"/>
      <c r="C341" s="96" t="s">
        <v>151</v>
      </c>
      <c r="D341" s="96" t="s">
        <v>152</v>
      </c>
      <c r="E341" s="96" t="s">
        <v>153</v>
      </c>
      <c r="F341" s="101" t="s">
        <v>154</v>
      </c>
      <c r="G341" s="181"/>
    </row>
    <row r="342" spans="2:7" ht="15.75" thickBot="1" x14ac:dyDescent="0.3">
      <c r="B342" s="100" t="s">
        <v>155</v>
      </c>
      <c r="C342" s="97">
        <v>10795.74</v>
      </c>
      <c r="D342" s="98">
        <v>0</v>
      </c>
      <c r="E342" s="98">
        <v>0</v>
      </c>
      <c r="F342" s="102">
        <v>10795.74</v>
      </c>
      <c r="G342" s="181"/>
    </row>
    <row r="343" spans="2:7" ht="15.75" thickBot="1" x14ac:dyDescent="0.3">
      <c r="B343" s="100" t="s">
        <v>156</v>
      </c>
      <c r="C343" s="97">
        <v>10795.74</v>
      </c>
      <c r="D343" s="98">
        <v>0</v>
      </c>
      <c r="E343" s="98">
        <v>0</v>
      </c>
      <c r="G343" s="181"/>
    </row>
    <row r="344" spans="2:7" ht="15.75" thickBot="1" x14ac:dyDescent="0.3">
      <c r="B344" s="103" t="s">
        <v>157</v>
      </c>
      <c r="C344" s="104">
        <v>0</v>
      </c>
      <c r="D344" s="104">
        <v>0</v>
      </c>
      <c r="E344" s="104">
        <v>0</v>
      </c>
      <c r="F344" s="105">
        <v>0</v>
      </c>
      <c r="G344" s="182"/>
    </row>
    <row r="346" spans="2:7" ht="15.75" thickBot="1" x14ac:dyDescent="0.3"/>
    <row r="347" spans="2:7" ht="36" customHeight="1" thickBot="1" x14ac:dyDescent="0.3">
      <c r="B347" s="188" t="s">
        <v>211</v>
      </c>
      <c r="C347" s="189"/>
      <c r="D347" s="189"/>
      <c r="E347" s="190"/>
      <c r="F347" s="95"/>
    </row>
    <row r="348" spans="2:7" ht="36.75" thickBot="1" x14ac:dyDescent="0.3">
      <c r="B348" s="96"/>
      <c r="C348" s="96" t="s">
        <v>151</v>
      </c>
      <c r="D348" s="96" t="s">
        <v>152</v>
      </c>
      <c r="E348" s="96" t="s">
        <v>153</v>
      </c>
      <c r="F348" s="96" t="s">
        <v>154</v>
      </c>
    </row>
    <row r="349" spans="2:7" ht="15.75" thickBot="1" x14ac:dyDescent="0.3">
      <c r="B349" s="96" t="s">
        <v>155</v>
      </c>
      <c r="C349" s="97">
        <v>166380</v>
      </c>
      <c r="D349" s="98">
        <v>0</v>
      </c>
      <c r="E349" s="98">
        <v>0</v>
      </c>
      <c r="F349" s="97">
        <v>166380</v>
      </c>
    </row>
    <row r="350" spans="2:7" ht="15.75" thickBot="1" x14ac:dyDescent="0.3">
      <c r="B350" s="96" t="s">
        <v>156</v>
      </c>
      <c r="C350" s="97">
        <v>166380</v>
      </c>
      <c r="D350" s="98">
        <v>0</v>
      </c>
      <c r="E350" s="98">
        <v>0</v>
      </c>
    </row>
    <row r="353" spans="2:6" ht="15.75" thickBot="1" x14ac:dyDescent="0.3"/>
    <row r="354" spans="2:6" ht="36" customHeight="1" thickBot="1" x14ac:dyDescent="0.3">
      <c r="B354" s="188" t="s">
        <v>221</v>
      </c>
      <c r="C354" s="189"/>
      <c r="D354" s="189"/>
      <c r="E354" s="190"/>
      <c r="F354" s="95"/>
    </row>
    <row r="355" spans="2:6" ht="36.75" thickBot="1" x14ac:dyDescent="0.3">
      <c r="B355" s="96"/>
      <c r="C355" s="96" t="s">
        <v>151</v>
      </c>
      <c r="D355" s="96" t="s">
        <v>152</v>
      </c>
      <c r="E355" s="96" t="s">
        <v>153</v>
      </c>
      <c r="F355" s="96" t="s">
        <v>154</v>
      </c>
    </row>
    <row r="356" spans="2:6" ht="15.75" thickBot="1" x14ac:dyDescent="0.3">
      <c r="B356" s="96" t="s">
        <v>155</v>
      </c>
      <c r="C356" s="97">
        <v>371706.02</v>
      </c>
      <c r="D356" s="98">
        <v>0</v>
      </c>
      <c r="E356" s="98">
        <v>0</v>
      </c>
      <c r="F356" s="97">
        <v>371706.02</v>
      </c>
    </row>
    <row r="357" spans="2:6" ht="15.75" thickBot="1" x14ac:dyDescent="0.3">
      <c r="B357" s="96" t="s">
        <v>156</v>
      </c>
      <c r="C357" s="97">
        <v>371706.02</v>
      </c>
      <c r="D357" s="98">
        <v>0</v>
      </c>
      <c r="E357" s="98">
        <v>0</v>
      </c>
    </row>
    <row r="359" spans="2:6" ht="15.75" thickBot="1" x14ac:dyDescent="0.3"/>
    <row r="360" spans="2:6" ht="36" customHeight="1" thickBot="1" x14ac:dyDescent="0.3">
      <c r="B360" s="188" t="s">
        <v>223</v>
      </c>
      <c r="C360" s="189"/>
      <c r="D360" s="189"/>
      <c r="E360" s="190"/>
      <c r="F360" s="95"/>
    </row>
    <row r="361" spans="2:6" ht="36.75" thickBot="1" x14ac:dyDescent="0.3">
      <c r="B361" s="96"/>
      <c r="C361" s="96" t="s">
        <v>151</v>
      </c>
      <c r="D361" s="96" t="s">
        <v>152</v>
      </c>
      <c r="E361" s="96" t="s">
        <v>153</v>
      </c>
      <c r="F361" s="96" t="s">
        <v>154</v>
      </c>
    </row>
    <row r="362" spans="2:6" ht="15.75" thickBot="1" x14ac:dyDescent="0.3">
      <c r="B362" s="96" t="s">
        <v>155</v>
      </c>
      <c r="C362" s="97">
        <v>93758.46</v>
      </c>
      <c r="D362" s="98">
        <v>0</v>
      </c>
      <c r="E362" s="98">
        <v>0</v>
      </c>
      <c r="F362" s="97">
        <v>93758.46</v>
      </c>
    </row>
    <row r="363" spans="2:6" ht="15.75" thickBot="1" x14ac:dyDescent="0.3">
      <c r="B363" s="96" t="s">
        <v>156</v>
      </c>
      <c r="C363" s="97">
        <v>93758.46</v>
      </c>
      <c r="D363" s="98">
        <v>0</v>
      </c>
      <c r="E363" s="98">
        <v>0</v>
      </c>
    </row>
    <row r="364" spans="2:6" ht="15.75" thickBot="1" x14ac:dyDescent="0.3">
      <c r="B364" s="96" t="s">
        <v>157</v>
      </c>
      <c r="C364" s="98">
        <v>0</v>
      </c>
      <c r="D364" s="98">
        <v>0</v>
      </c>
      <c r="E364" s="98">
        <v>0</v>
      </c>
      <c r="F364" s="98">
        <v>0</v>
      </c>
    </row>
    <row r="366" spans="2:6" ht="15.75" thickBot="1" x14ac:dyDescent="0.3"/>
    <row r="367" spans="2:6" ht="36" customHeight="1" thickBot="1" x14ac:dyDescent="0.3">
      <c r="B367" s="188" t="s">
        <v>213</v>
      </c>
      <c r="C367" s="189"/>
      <c r="D367" s="189"/>
      <c r="E367" s="190"/>
      <c r="F367" s="95"/>
    </row>
    <row r="368" spans="2:6" ht="36.75" thickBot="1" x14ac:dyDescent="0.3">
      <c r="B368" s="96"/>
      <c r="C368" s="96" t="s">
        <v>151</v>
      </c>
      <c r="D368" s="96" t="s">
        <v>152</v>
      </c>
      <c r="E368" s="96" t="s">
        <v>153</v>
      </c>
      <c r="F368" s="96" t="s">
        <v>154</v>
      </c>
    </row>
    <row r="369" spans="2:9" ht="15.75" thickBot="1" x14ac:dyDescent="0.3">
      <c r="B369" s="96" t="s">
        <v>155</v>
      </c>
      <c r="C369" s="97">
        <v>57679</v>
      </c>
      <c r="D369" s="98">
        <v>0</v>
      </c>
      <c r="E369" s="98">
        <v>0</v>
      </c>
      <c r="F369" s="97">
        <v>57679</v>
      </c>
    </row>
    <row r="370" spans="2:9" ht="15.75" thickBot="1" x14ac:dyDescent="0.3">
      <c r="B370" s="96" t="s">
        <v>156</v>
      </c>
      <c r="C370" s="97">
        <v>57679</v>
      </c>
      <c r="D370" s="98">
        <v>0</v>
      </c>
      <c r="E370" s="98">
        <v>0</v>
      </c>
    </row>
    <row r="371" spans="2:9" ht="15.75" thickBot="1" x14ac:dyDescent="0.3">
      <c r="B371" s="96" t="s">
        <v>157</v>
      </c>
      <c r="C371" s="98">
        <v>0</v>
      </c>
      <c r="D371" s="98">
        <v>0</v>
      </c>
      <c r="E371" s="98">
        <v>0</v>
      </c>
      <c r="F371" s="98">
        <v>0</v>
      </c>
    </row>
    <row r="373" spans="2:9" ht="15.75" thickBot="1" x14ac:dyDescent="0.3"/>
    <row r="374" spans="2:9" ht="36" customHeight="1" thickBot="1" x14ac:dyDescent="0.3">
      <c r="B374" s="188" t="s">
        <v>210</v>
      </c>
      <c r="C374" s="189"/>
      <c r="D374" s="189"/>
      <c r="E374" s="190"/>
      <c r="F374" s="95"/>
    </row>
    <row r="375" spans="2:9" ht="36.75" thickBot="1" x14ac:dyDescent="0.3">
      <c r="B375" s="96"/>
      <c r="C375" s="96" t="s">
        <v>151</v>
      </c>
      <c r="D375" s="96" t="s">
        <v>152</v>
      </c>
      <c r="E375" s="96" t="s">
        <v>153</v>
      </c>
      <c r="F375" s="96" t="s">
        <v>154</v>
      </c>
    </row>
    <row r="376" spans="2:9" ht="15.75" thickBot="1" x14ac:dyDescent="0.3">
      <c r="B376" s="96" t="s">
        <v>155</v>
      </c>
      <c r="C376" s="97">
        <v>20254.7</v>
      </c>
      <c r="D376" s="98">
        <v>0</v>
      </c>
      <c r="E376" s="98">
        <v>0</v>
      </c>
      <c r="F376" s="97">
        <v>20254.7</v>
      </c>
    </row>
    <row r="377" spans="2:9" ht="15.75" thickBot="1" x14ac:dyDescent="0.3">
      <c r="B377" s="96" t="s">
        <v>156</v>
      </c>
      <c r="C377" s="97">
        <v>20254.7</v>
      </c>
      <c r="D377" s="98">
        <v>0</v>
      </c>
      <c r="E377" s="98">
        <v>0</v>
      </c>
    </row>
    <row r="380" spans="2:9" ht="15.75" thickBot="1" x14ac:dyDescent="0.3"/>
    <row r="381" spans="2:9" ht="15.75" thickBot="1" x14ac:dyDescent="0.3">
      <c r="B381" s="114"/>
      <c r="C381" s="115"/>
      <c r="D381" s="115"/>
      <c r="E381" s="115"/>
      <c r="F381" s="115"/>
      <c r="G381" s="115"/>
      <c r="H381" s="115"/>
      <c r="I381" s="108"/>
    </row>
    <row r="382" spans="2:9" ht="36" customHeight="1" thickBot="1" x14ac:dyDescent="0.3">
      <c r="B382" s="183" t="s">
        <v>225</v>
      </c>
      <c r="C382" s="178"/>
      <c r="D382" s="178"/>
      <c r="E382" s="184"/>
      <c r="F382" s="108"/>
      <c r="G382" s="174"/>
      <c r="H382" s="174"/>
      <c r="I382" s="180" t="s">
        <v>158</v>
      </c>
    </row>
    <row r="383" spans="2:9" ht="36.75" thickBot="1" x14ac:dyDescent="0.3">
      <c r="B383" s="100"/>
      <c r="C383" s="96" t="s">
        <v>151</v>
      </c>
      <c r="D383" s="96" t="s">
        <v>152</v>
      </c>
      <c r="E383" s="96" t="s">
        <v>153</v>
      </c>
      <c r="F383" s="101" t="s">
        <v>154</v>
      </c>
      <c r="G383" s="175"/>
      <c r="H383" s="175"/>
      <c r="I383" s="181"/>
    </row>
    <row r="384" spans="2:9" ht="15.75" thickBot="1" x14ac:dyDescent="0.3">
      <c r="B384" s="100" t="s">
        <v>155</v>
      </c>
      <c r="C384" s="97">
        <v>1649640</v>
      </c>
      <c r="D384" s="98">
        <v>0</v>
      </c>
      <c r="E384" s="98">
        <v>0</v>
      </c>
      <c r="F384" s="102">
        <v>1649640</v>
      </c>
      <c r="G384" s="175"/>
      <c r="H384" s="175"/>
      <c r="I384" s="181"/>
    </row>
    <row r="385" spans="2:9" ht="15.75" thickBot="1" x14ac:dyDescent="0.3">
      <c r="B385" s="100" t="s">
        <v>156</v>
      </c>
      <c r="C385" s="97">
        <v>1649640</v>
      </c>
      <c r="D385" s="98">
        <v>0</v>
      </c>
      <c r="E385" s="98">
        <v>0</v>
      </c>
      <c r="G385" s="175"/>
      <c r="H385" s="175"/>
      <c r="I385" s="181"/>
    </row>
    <row r="386" spans="2:9" ht="15.75" thickBot="1" x14ac:dyDescent="0.3">
      <c r="B386" s="103" t="s">
        <v>157</v>
      </c>
      <c r="C386" s="104">
        <v>0</v>
      </c>
      <c r="D386" s="104">
        <v>0</v>
      </c>
      <c r="E386" s="104">
        <v>0</v>
      </c>
      <c r="F386" s="105">
        <v>0</v>
      </c>
      <c r="G386" s="176"/>
      <c r="H386" s="176"/>
      <c r="I386" s="182"/>
    </row>
    <row r="387" spans="2:9" ht="36" customHeight="1" thickBot="1" x14ac:dyDescent="0.3">
      <c r="B387" s="99" t="s">
        <v>149</v>
      </c>
      <c r="C387" s="177" t="s">
        <v>199</v>
      </c>
      <c r="D387" s="178"/>
      <c r="E387" s="178"/>
      <c r="F387" s="179"/>
      <c r="G387" s="95"/>
      <c r="H387" s="95"/>
      <c r="I387" s="116"/>
    </row>
    <row r="388" spans="2:9" ht="36.75" thickBot="1" x14ac:dyDescent="0.3">
      <c r="B388" s="100"/>
      <c r="C388" s="96" t="s">
        <v>151</v>
      </c>
      <c r="D388" s="96" t="s">
        <v>152</v>
      </c>
      <c r="E388" s="96" t="s">
        <v>153</v>
      </c>
      <c r="F388" s="101" t="s">
        <v>154</v>
      </c>
      <c r="G388" s="95"/>
      <c r="H388" s="95"/>
      <c r="I388" s="116"/>
    </row>
    <row r="389" spans="2:9" ht="15.75" thickBot="1" x14ac:dyDescent="0.3">
      <c r="B389" s="100" t="s">
        <v>155</v>
      </c>
      <c r="C389" s="97">
        <v>2124000</v>
      </c>
      <c r="D389" s="98">
        <v>0</v>
      </c>
      <c r="E389" s="98">
        <v>0</v>
      </c>
      <c r="F389" s="102">
        <v>2124000</v>
      </c>
      <c r="G389" s="95"/>
      <c r="H389" s="95"/>
      <c r="I389" s="116"/>
    </row>
    <row r="390" spans="2:9" ht="15.75" thickBot="1" x14ac:dyDescent="0.3">
      <c r="B390" s="100" t="s">
        <v>156</v>
      </c>
      <c r="C390" s="97">
        <v>2124000</v>
      </c>
      <c r="D390" s="98">
        <v>0</v>
      </c>
      <c r="E390" s="98">
        <v>0</v>
      </c>
      <c r="G390" s="95"/>
      <c r="H390" s="95"/>
      <c r="I390" s="116"/>
    </row>
    <row r="391" spans="2:9" ht="15.75" thickBot="1" x14ac:dyDescent="0.3">
      <c r="B391" s="103" t="s">
        <v>157</v>
      </c>
      <c r="C391" s="104">
        <v>0</v>
      </c>
      <c r="D391" s="104">
        <v>0</v>
      </c>
      <c r="E391" s="104">
        <v>0</v>
      </c>
      <c r="F391" s="105"/>
      <c r="G391" s="95"/>
      <c r="H391" s="95"/>
      <c r="I391" s="116"/>
    </row>
    <row r="392" spans="2:9" ht="15.75" thickBot="1" x14ac:dyDescent="0.3">
      <c r="B392" s="193"/>
      <c r="C392" s="194"/>
      <c r="D392" s="194"/>
      <c r="E392" s="194"/>
      <c r="F392" s="194"/>
      <c r="G392" s="194"/>
      <c r="H392" s="194"/>
      <c r="I392" s="195"/>
    </row>
    <row r="394" spans="2:9" ht="15.75" thickBot="1" x14ac:dyDescent="0.3"/>
    <row r="395" spans="2:9" ht="36" customHeight="1" thickBot="1" x14ac:dyDescent="0.3">
      <c r="B395" s="188" t="s">
        <v>227</v>
      </c>
      <c r="C395" s="189"/>
      <c r="D395" s="189"/>
      <c r="E395" s="190"/>
      <c r="F395" s="95"/>
    </row>
    <row r="396" spans="2:9" ht="36.75" thickBot="1" x14ac:dyDescent="0.3">
      <c r="B396" s="96"/>
      <c r="C396" s="96" t="s">
        <v>151</v>
      </c>
      <c r="D396" s="96" t="s">
        <v>152</v>
      </c>
      <c r="E396" s="96" t="s">
        <v>153</v>
      </c>
      <c r="F396" s="96" t="s">
        <v>154</v>
      </c>
    </row>
    <row r="397" spans="2:9" ht="15.75" thickBot="1" x14ac:dyDescent="0.3">
      <c r="B397" s="96" t="s">
        <v>155</v>
      </c>
      <c r="C397" s="97">
        <v>97068.64</v>
      </c>
      <c r="D397" s="98">
        <v>0</v>
      </c>
      <c r="E397" s="98">
        <v>0</v>
      </c>
      <c r="F397" s="97">
        <v>97068.64</v>
      </c>
    </row>
    <row r="398" spans="2:9" ht="15.75" thickBot="1" x14ac:dyDescent="0.3">
      <c r="B398" s="96" t="s">
        <v>156</v>
      </c>
      <c r="C398" s="97">
        <v>97068.64</v>
      </c>
      <c r="D398" s="98">
        <v>0</v>
      </c>
      <c r="E398" s="98">
        <v>0</v>
      </c>
    </row>
    <row r="401" spans="2:6" ht="15.75" thickBot="1" x14ac:dyDescent="0.3"/>
    <row r="402" spans="2:6" ht="36" customHeight="1" thickBot="1" x14ac:dyDescent="0.3">
      <c r="B402" s="188" t="s">
        <v>174</v>
      </c>
      <c r="C402" s="189"/>
      <c r="D402" s="189"/>
      <c r="E402" s="190"/>
      <c r="F402" s="95"/>
    </row>
    <row r="403" spans="2:6" ht="36.75" thickBot="1" x14ac:dyDescent="0.3">
      <c r="B403" s="96"/>
      <c r="C403" s="96" t="s">
        <v>151</v>
      </c>
      <c r="D403" s="96" t="s">
        <v>152</v>
      </c>
      <c r="E403" s="96" t="s">
        <v>153</v>
      </c>
      <c r="F403" s="96" t="s">
        <v>154</v>
      </c>
    </row>
    <row r="404" spans="2:6" ht="15.75" thickBot="1" x14ac:dyDescent="0.3">
      <c r="B404" s="96" t="s">
        <v>155</v>
      </c>
      <c r="C404" s="97">
        <v>250000</v>
      </c>
      <c r="D404" s="98">
        <v>0</v>
      </c>
      <c r="E404" s="98">
        <v>0</v>
      </c>
      <c r="F404" s="97">
        <v>250000</v>
      </c>
    </row>
    <row r="405" spans="2:6" ht="15.75" thickBot="1" x14ac:dyDescent="0.3">
      <c r="B405" s="96" t="s">
        <v>156</v>
      </c>
      <c r="C405" s="97">
        <v>250000</v>
      </c>
      <c r="D405" s="98">
        <v>0</v>
      </c>
      <c r="E405" s="98">
        <v>0</v>
      </c>
    </row>
    <row r="408" spans="2:6" ht="15.75" thickBot="1" x14ac:dyDescent="0.3"/>
    <row r="409" spans="2:6" ht="36" customHeight="1" thickBot="1" x14ac:dyDescent="0.3">
      <c r="B409" s="188" t="s">
        <v>229</v>
      </c>
      <c r="C409" s="189"/>
      <c r="D409" s="189"/>
      <c r="E409" s="190"/>
      <c r="F409" s="95"/>
    </row>
    <row r="410" spans="2:6" ht="36.75" thickBot="1" x14ac:dyDescent="0.3">
      <c r="B410" s="96"/>
      <c r="C410" s="96" t="s">
        <v>151</v>
      </c>
      <c r="D410" s="96" t="s">
        <v>152</v>
      </c>
      <c r="E410" s="96" t="s">
        <v>153</v>
      </c>
      <c r="F410" s="96" t="s">
        <v>154</v>
      </c>
    </row>
    <row r="411" spans="2:6" ht="15.75" thickBot="1" x14ac:dyDescent="0.3">
      <c r="B411" s="96" t="s">
        <v>155</v>
      </c>
      <c r="C411" s="97">
        <v>699740</v>
      </c>
      <c r="D411" s="98">
        <v>0</v>
      </c>
      <c r="E411" s="98">
        <v>0</v>
      </c>
      <c r="F411" s="97">
        <v>699740</v>
      </c>
    </row>
    <row r="412" spans="2:6" ht="15.75" thickBot="1" x14ac:dyDescent="0.3">
      <c r="B412" s="96" t="s">
        <v>156</v>
      </c>
      <c r="C412" s="97">
        <v>699740</v>
      </c>
      <c r="D412" s="98">
        <v>0</v>
      </c>
      <c r="E412" s="98">
        <v>0</v>
      </c>
    </row>
    <row r="413" spans="2:6" ht="15.75" thickBot="1" x14ac:dyDescent="0.3">
      <c r="B413" s="96" t="s">
        <v>157</v>
      </c>
      <c r="C413" s="98">
        <v>0</v>
      </c>
      <c r="D413" s="98">
        <v>0</v>
      </c>
      <c r="E413" s="98">
        <v>0</v>
      </c>
      <c r="F413" s="98">
        <v>0</v>
      </c>
    </row>
    <row r="416" spans="2:6" ht="15.75" thickBot="1" x14ac:dyDescent="0.3"/>
    <row r="417" spans="2:6" ht="36" customHeight="1" thickBot="1" x14ac:dyDescent="0.3">
      <c r="B417" s="188" t="s">
        <v>230</v>
      </c>
      <c r="C417" s="189"/>
      <c r="D417" s="189"/>
      <c r="E417" s="190"/>
      <c r="F417" s="95"/>
    </row>
    <row r="418" spans="2:6" ht="36.75" thickBot="1" x14ac:dyDescent="0.3">
      <c r="B418" s="96"/>
      <c r="C418" s="96" t="s">
        <v>151</v>
      </c>
      <c r="D418" s="96" t="s">
        <v>152</v>
      </c>
      <c r="E418" s="96" t="s">
        <v>153</v>
      </c>
      <c r="F418" s="96" t="s">
        <v>154</v>
      </c>
    </row>
    <row r="419" spans="2:6" ht="15.75" thickBot="1" x14ac:dyDescent="0.3">
      <c r="B419" s="96" t="s">
        <v>155</v>
      </c>
      <c r="C419" s="97">
        <v>855500</v>
      </c>
      <c r="D419" s="98">
        <v>0</v>
      </c>
      <c r="E419" s="98">
        <v>0</v>
      </c>
      <c r="F419" s="97">
        <v>855500</v>
      </c>
    </row>
    <row r="420" spans="2:6" ht="15.75" thickBot="1" x14ac:dyDescent="0.3">
      <c r="B420" s="96" t="s">
        <v>156</v>
      </c>
      <c r="C420" s="97">
        <v>855500</v>
      </c>
      <c r="D420" s="98">
        <v>0</v>
      </c>
      <c r="E420" s="98">
        <v>0</v>
      </c>
    </row>
    <row r="421" spans="2:6" ht="15.75" thickBot="1" x14ac:dyDescent="0.3">
      <c r="B421" s="96" t="s">
        <v>157</v>
      </c>
      <c r="C421" s="98">
        <v>0</v>
      </c>
      <c r="D421" s="98">
        <v>0</v>
      </c>
      <c r="E421" s="98">
        <v>0</v>
      </c>
      <c r="F421" s="98">
        <v>0</v>
      </c>
    </row>
    <row r="424" spans="2:6" ht="15.75" thickBot="1" x14ac:dyDescent="0.3"/>
    <row r="425" spans="2:6" ht="36" customHeight="1" thickBot="1" x14ac:dyDescent="0.3">
      <c r="B425" s="188" t="s">
        <v>231</v>
      </c>
      <c r="C425" s="189"/>
      <c r="D425" s="189"/>
      <c r="E425" s="190"/>
      <c r="F425" s="95"/>
    </row>
    <row r="426" spans="2:6" ht="36.75" thickBot="1" x14ac:dyDescent="0.3">
      <c r="B426" s="96"/>
      <c r="C426" s="96" t="s">
        <v>151</v>
      </c>
      <c r="D426" s="96" t="s">
        <v>152</v>
      </c>
      <c r="E426" s="96" t="s">
        <v>153</v>
      </c>
      <c r="F426" s="96" t="s">
        <v>154</v>
      </c>
    </row>
    <row r="427" spans="2:6" ht="15.75" thickBot="1" x14ac:dyDescent="0.3">
      <c r="B427" s="96" t="s">
        <v>155</v>
      </c>
      <c r="C427" s="97">
        <v>3820000</v>
      </c>
      <c r="D427" s="98">
        <v>0</v>
      </c>
      <c r="E427" s="98">
        <v>0</v>
      </c>
      <c r="F427" s="97">
        <v>3820000</v>
      </c>
    </row>
    <row r="428" spans="2:6" ht="15.75" thickBot="1" x14ac:dyDescent="0.3">
      <c r="B428" s="96" t="s">
        <v>156</v>
      </c>
      <c r="C428" s="97">
        <v>3820000</v>
      </c>
      <c r="D428" s="98">
        <v>0</v>
      </c>
      <c r="E428" s="98">
        <v>0</v>
      </c>
    </row>
    <row r="429" spans="2:6" ht="15.75" thickBot="1" x14ac:dyDescent="0.3">
      <c r="B429" s="96" t="s">
        <v>157</v>
      </c>
      <c r="C429" s="98">
        <v>0</v>
      </c>
      <c r="D429" s="98">
        <v>0</v>
      </c>
      <c r="E429" s="98">
        <v>0</v>
      </c>
      <c r="F429" s="98">
        <v>0</v>
      </c>
    </row>
    <row r="433" spans="2:6" ht="15.75" thickBot="1" x14ac:dyDescent="0.3">
      <c r="B433" s="95"/>
      <c r="C433" s="95"/>
      <c r="D433" s="95"/>
      <c r="E433" s="95"/>
      <c r="F433" s="95"/>
    </row>
    <row r="434" spans="2:6" ht="36" customHeight="1" thickBot="1" x14ac:dyDescent="0.3">
      <c r="B434" s="188" t="s">
        <v>233</v>
      </c>
      <c r="C434" s="189"/>
      <c r="D434" s="189"/>
      <c r="E434" s="190"/>
      <c r="F434" s="95"/>
    </row>
    <row r="435" spans="2:6" ht="36.75" thickBot="1" x14ac:dyDescent="0.3">
      <c r="B435" s="96"/>
      <c r="C435" s="96" t="s">
        <v>151</v>
      </c>
      <c r="D435" s="96" t="s">
        <v>152</v>
      </c>
      <c r="E435" s="96" t="s">
        <v>153</v>
      </c>
      <c r="F435" s="96" t="s">
        <v>154</v>
      </c>
    </row>
    <row r="436" spans="2:6" ht="15.75" thickBot="1" x14ac:dyDescent="0.3">
      <c r="B436" s="96" t="s">
        <v>155</v>
      </c>
      <c r="C436" s="97">
        <v>23648.959999999999</v>
      </c>
      <c r="D436" s="98">
        <v>0</v>
      </c>
      <c r="E436" s="98">
        <v>0</v>
      </c>
      <c r="F436" s="97">
        <v>23648.959999999999</v>
      </c>
    </row>
    <row r="437" spans="2:6" ht="15.75" thickBot="1" x14ac:dyDescent="0.3">
      <c r="B437" s="96" t="s">
        <v>156</v>
      </c>
      <c r="C437" s="97">
        <v>23648.959999999999</v>
      </c>
      <c r="D437" s="98">
        <v>0</v>
      </c>
      <c r="E437" s="98">
        <v>0</v>
      </c>
    </row>
    <row r="438" spans="2:6" ht="15.75" thickBot="1" x14ac:dyDescent="0.3">
      <c r="B438" s="96" t="s">
        <v>157</v>
      </c>
      <c r="C438" s="98">
        <v>0</v>
      </c>
      <c r="D438" s="98">
        <v>0</v>
      </c>
      <c r="E438" s="98">
        <v>0</v>
      </c>
      <c r="F438" s="98"/>
    </row>
  </sheetData>
  <mergeCells count="98"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  <mergeCell ref="B367:E367"/>
    <mergeCell ref="B374:E374"/>
    <mergeCell ref="B382:E382"/>
    <mergeCell ref="H382:H386"/>
    <mergeCell ref="I382:I386"/>
    <mergeCell ref="B340:E340"/>
    <mergeCell ref="G340:G344"/>
    <mergeCell ref="B354:E354"/>
    <mergeCell ref="B360:E360"/>
    <mergeCell ref="B347:E347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B187:E187"/>
    <mergeCell ref="B194:E194"/>
    <mergeCell ref="B201:E201"/>
    <mergeCell ref="B207:E207"/>
    <mergeCell ref="B213:E213"/>
    <mergeCell ref="B156:E156"/>
    <mergeCell ref="B165:E165"/>
    <mergeCell ref="G165:G169"/>
    <mergeCell ref="B173:E173"/>
    <mergeCell ref="B180:E180"/>
    <mergeCell ref="G180:G184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I56:I60"/>
    <mergeCell ref="B69:E69"/>
    <mergeCell ref="G69:G73"/>
    <mergeCell ref="H69:H73"/>
    <mergeCell ref="I69:I73"/>
    <mergeCell ref="G56:G60"/>
    <mergeCell ref="H56:H60"/>
    <mergeCell ref="B74:F74"/>
    <mergeCell ref="B41:E41"/>
    <mergeCell ref="B48:E48"/>
    <mergeCell ref="B56:E56"/>
    <mergeCell ref="C61:F61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:F7"/>
    <mergeCell ref="G8:G12"/>
    <mergeCell ref="H8:H12"/>
    <mergeCell ref="C31:F31"/>
    <mergeCell ref="G26:G30"/>
    <mergeCell ref="H26:H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82"/>
  <sheetViews>
    <sheetView workbookViewId="0">
      <selection activeCell="D2" sqref="D2:F79"/>
    </sheetView>
  </sheetViews>
  <sheetFormatPr defaultColWidth="11.42578125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206</v>
      </c>
      <c r="E2" s="102">
        <v>229982</v>
      </c>
      <c r="F2" t="s">
        <v>246</v>
      </c>
      <c r="G2" s="109">
        <f>+E2</f>
        <v>229982</v>
      </c>
    </row>
    <row r="3" spans="4:7" ht="15.75" thickBot="1" x14ac:dyDescent="0.3">
      <c r="E3" s="102"/>
    </row>
    <row r="4" spans="4:7" ht="15.75" thickBot="1" x14ac:dyDescent="0.3">
      <c r="D4" t="s">
        <v>179</v>
      </c>
      <c r="E4" s="102">
        <v>118397.42</v>
      </c>
      <c r="F4" t="s">
        <v>242</v>
      </c>
    </row>
    <row r="5" spans="4:7" ht="15.75" thickBot="1" x14ac:dyDescent="0.3">
      <c r="D5" t="s">
        <v>179</v>
      </c>
      <c r="E5" s="117">
        <v>134520</v>
      </c>
      <c r="F5" t="s">
        <v>242</v>
      </c>
    </row>
    <row r="6" spans="4:7" ht="15.75" thickBot="1" x14ac:dyDescent="0.3">
      <c r="G6" s="117">
        <f>SUM(E4:E5)</f>
        <v>252917.41999999998</v>
      </c>
    </row>
    <row r="7" spans="4:7" ht="15.75" thickBot="1" x14ac:dyDescent="0.3">
      <c r="D7" t="s">
        <v>197</v>
      </c>
      <c r="E7" s="102">
        <v>143582.39999999999</v>
      </c>
      <c r="F7" t="s">
        <v>245</v>
      </c>
      <c r="G7" s="109">
        <f>+E7</f>
        <v>143582.39999999999</v>
      </c>
    </row>
    <row r="8" spans="4:7" ht="15.75" thickBot="1" x14ac:dyDescent="0.3">
      <c r="E8" s="102"/>
    </row>
    <row r="9" spans="4:7" ht="15.75" thickBot="1" x14ac:dyDescent="0.3">
      <c r="D9" t="s">
        <v>177</v>
      </c>
      <c r="E9" s="102">
        <v>248000.09</v>
      </c>
      <c r="F9" t="s">
        <v>241</v>
      </c>
    </row>
    <row r="10" spans="4:7" ht="15.75" thickBot="1" x14ac:dyDescent="0.3">
      <c r="D10" t="s">
        <v>185</v>
      </c>
      <c r="E10" s="97">
        <v>17539.57</v>
      </c>
      <c r="F10" t="s">
        <v>241</v>
      </c>
    </row>
    <row r="11" spans="4:7" ht="15.75" thickBot="1" x14ac:dyDescent="0.3">
      <c r="D11" t="s">
        <v>193</v>
      </c>
      <c r="E11" s="97">
        <v>380432.94</v>
      </c>
      <c r="F11" t="s">
        <v>241</v>
      </c>
    </row>
    <row r="12" spans="4:7" ht="15.75" thickBot="1" x14ac:dyDescent="0.3">
      <c r="D12" t="s">
        <v>185</v>
      </c>
      <c r="E12" s="102">
        <v>47300.28</v>
      </c>
      <c r="F12" t="s">
        <v>241</v>
      </c>
    </row>
    <row r="13" spans="4:7" ht="15.75" thickBot="1" x14ac:dyDescent="0.3">
      <c r="D13" t="s">
        <v>185</v>
      </c>
      <c r="E13" s="117">
        <v>73691</v>
      </c>
      <c r="F13" t="s">
        <v>241</v>
      </c>
    </row>
    <row r="14" spans="4:7" ht="15.75" thickBot="1" x14ac:dyDescent="0.3">
      <c r="D14" t="s">
        <v>185</v>
      </c>
      <c r="E14" s="117">
        <v>299000.2</v>
      </c>
      <c r="F14" t="s">
        <v>241</v>
      </c>
    </row>
    <row r="15" spans="4:7" ht="15.75" thickBot="1" x14ac:dyDescent="0.3">
      <c r="D15" t="s">
        <v>185</v>
      </c>
      <c r="E15" s="118">
        <v>10795.74</v>
      </c>
      <c r="F15" t="s">
        <v>241</v>
      </c>
    </row>
    <row r="16" spans="4:7" ht="15.75" thickBot="1" x14ac:dyDescent="0.3">
      <c r="D16" t="s">
        <v>185</v>
      </c>
      <c r="E16" s="118">
        <v>57679</v>
      </c>
      <c r="F16" t="s">
        <v>241</v>
      </c>
    </row>
    <row r="17" spans="4:7" ht="15.75" thickBot="1" x14ac:dyDescent="0.3">
      <c r="G17" s="118">
        <f>SUM(E9:E16)</f>
        <v>1134438.82</v>
      </c>
    </row>
    <row r="18" spans="4:7" ht="15.75" thickBot="1" x14ac:dyDescent="0.3">
      <c r="D18" t="s">
        <v>175</v>
      </c>
      <c r="E18" s="97">
        <v>580635</v>
      </c>
      <c r="F18" t="s">
        <v>240</v>
      </c>
    </row>
    <row r="19" spans="4:7" ht="15.75" thickBot="1" x14ac:dyDescent="0.3">
      <c r="D19" t="s">
        <v>181</v>
      </c>
      <c r="E19" s="97">
        <v>180000</v>
      </c>
      <c r="F19" t="s">
        <v>240</v>
      </c>
    </row>
    <row r="20" spans="4:7" ht="15.75" thickBot="1" x14ac:dyDescent="0.3">
      <c r="D20" t="s">
        <v>187</v>
      </c>
      <c r="E20" s="97">
        <v>18370</v>
      </c>
      <c r="F20" t="s">
        <v>240</v>
      </c>
    </row>
    <row r="21" spans="4:7" ht="15.75" thickBot="1" x14ac:dyDescent="0.3">
      <c r="D21" t="s">
        <v>189</v>
      </c>
      <c r="E21" s="97">
        <v>180000</v>
      </c>
      <c r="F21" t="s">
        <v>240</v>
      </c>
    </row>
    <row r="22" spans="4:7" ht="15.75" thickBot="1" x14ac:dyDescent="0.3">
      <c r="D22" t="s">
        <v>204</v>
      </c>
      <c r="E22" s="102">
        <v>239989</v>
      </c>
      <c r="F22" t="s">
        <v>240</v>
      </c>
    </row>
    <row r="23" spans="4:7" ht="15.75" thickBot="1" x14ac:dyDescent="0.3">
      <c r="D23" t="s">
        <v>175</v>
      </c>
      <c r="E23" s="97">
        <v>422364.99</v>
      </c>
      <c r="F23" t="s">
        <v>240</v>
      </c>
    </row>
    <row r="24" spans="4:7" ht="15.75" thickBot="1" x14ac:dyDescent="0.3">
      <c r="D24" t="s">
        <v>224</v>
      </c>
      <c r="E24" s="118">
        <v>93758.46</v>
      </c>
      <c r="F24" t="s">
        <v>240</v>
      </c>
    </row>
    <row r="25" spans="4:7" ht="15.75" thickBot="1" x14ac:dyDescent="0.3">
      <c r="D25" t="s">
        <v>175</v>
      </c>
      <c r="E25" s="118">
        <v>250000</v>
      </c>
      <c r="F25" t="s">
        <v>240</v>
      </c>
    </row>
    <row r="26" spans="4:7" ht="15.75" thickBot="1" x14ac:dyDescent="0.3">
      <c r="D26" t="s">
        <v>175</v>
      </c>
      <c r="E26" s="117">
        <v>699740</v>
      </c>
      <c r="F26" t="s">
        <v>240</v>
      </c>
    </row>
    <row r="27" spans="4:7" ht="15.75" thickBot="1" x14ac:dyDescent="0.3">
      <c r="G27" s="119">
        <f>SUM(E18:E26)</f>
        <v>2664857.4500000002</v>
      </c>
    </row>
    <row r="28" spans="4:7" ht="15.75" thickBot="1" x14ac:dyDescent="0.3">
      <c r="D28" t="s">
        <v>173</v>
      </c>
      <c r="E28" s="97">
        <v>454756.11</v>
      </c>
      <c r="F28" t="s">
        <v>239</v>
      </c>
    </row>
    <row r="29" spans="4:7" ht="15.75" thickBot="1" x14ac:dyDescent="0.3">
      <c r="D29" t="s">
        <v>173</v>
      </c>
      <c r="E29" s="102">
        <v>5270379.6900000004</v>
      </c>
      <c r="F29" t="s">
        <v>239</v>
      </c>
    </row>
    <row r="30" spans="4:7" ht="15.75" thickBot="1" x14ac:dyDescent="0.3">
      <c r="D30" t="s">
        <v>191</v>
      </c>
      <c r="E30" s="97">
        <v>61478</v>
      </c>
      <c r="F30" t="s">
        <v>239</v>
      </c>
    </row>
    <row r="31" spans="4:7" ht="15.75" thickBot="1" x14ac:dyDescent="0.3">
      <c r="D31" t="s">
        <v>173</v>
      </c>
      <c r="E31" s="102">
        <v>1384281.6</v>
      </c>
      <c r="F31" t="s">
        <v>239</v>
      </c>
    </row>
    <row r="32" spans="4:7" ht="15.75" thickBot="1" x14ac:dyDescent="0.3">
      <c r="D32" t="s">
        <v>212</v>
      </c>
      <c r="E32" s="118">
        <v>600000</v>
      </c>
      <c r="F32" t="s">
        <v>239</v>
      </c>
    </row>
    <row r="33" spans="4:7" ht="15.75" thickBot="1" x14ac:dyDescent="0.3">
      <c r="D33" t="s">
        <v>212</v>
      </c>
      <c r="E33" s="118">
        <v>166380</v>
      </c>
      <c r="F33" t="s">
        <v>239</v>
      </c>
    </row>
    <row r="34" spans="4:7" ht="15.75" thickBot="1" x14ac:dyDescent="0.3">
      <c r="D34" t="s">
        <v>191</v>
      </c>
      <c r="E34" s="118">
        <v>855500</v>
      </c>
      <c r="F34" t="s">
        <v>239</v>
      </c>
    </row>
    <row r="35" spans="4:7" ht="15.75" thickBot="1" x14ac:dyDescent="0.3">
      <c r="G35" s="118">
        <f>SUM(E28:E34)</f>
        <v>8792775.4000000004</v>
      </c>
    </row>
    <row r="36" spans="4:7" ht="15.75" thickBot="1" x14ac:dyDescent="0.3">
      <c r="D36" t="s">
        <v>183</v>
      </c>
      <c r="E36" s="97">
        <v>1299941.3</v>
      </c>
      <c r="F36" t="s">
        <v>243</v>
      </c>
    </row>
    <row r="37" spans="4:7" ht="15.75" thickBot="1" x14ac:dyDescent="0.3">
      <c r="D37" t="s">
        <v>183</v>
      </c>
      <c r="E37" s="97">
        <v>23100</v>
      </c>
      <c r="F37" t="s">
        <v>243</v>
      </c>
    </row>
    <row r="38" spans="4:7" ht="15.75" thickBot="1" x14ac:dyDescent="0.3">
      <c r="D38" t="s">
        <v>183</v>
      </c>
      <c r="E38" s="118">
        <v>41250</v>
      </c>
      <c r="F38" t="s">
        <v>243</v>
      </c>
    </row>
    <row r="39" spans="4:7" ht="15.75" thickBot="1" x14ac:dyDescent="0.3">
      <c r="D39" t="s">
        <v>183</v>
      </c>
      <c r="E39" s="117">
        <v>123200</v>
      </c>
      <c r="F39" t="s">
        <v>243</v>
      </c>
    </row>
    <row r="40" spans="4:7" ht="15.75" thickBot="1" x14ac:dyDescent="0.3">
      <c r="D40" t="s">
        <v>222</v>
      </c>
      <c r="E40" s="117">
        <v>371706.02</v>
      </c>
      <c r="F40" t="s">
        <v>243</v>
      </c>
    </row>
    <row r="41" spans="4:7" ht="15.75" thickBot="1" x14ac:dyDescent="0.3">
      <c r="G41" s="117">
        <f>SUM(E36:E40)</f>
        <v>1859197.32</v>
      </c>
    </row>
    <row r="42" spans="4:7" ht="15.75" thickBot="1" x14ac:dyDescent="0.3">
      <c r="D42" t="s">
        <v>170</v>
      </c>
      <c r="E42" s="102">
        <v>2386432</v>
      </c>
      <c r="F42" t="s">
        <v>238</v>
      </c>
    </row>
    <row r="43" spans="4:7" ht="15.75" thickBot="1" x14ac:dyDescent="0.3">
      <c r="D43" t="s">
        <v>218</v>
      </c>
      <c r="E43" s="118">
        <v>233640</v>
      </c>
      <c r="F43" t="s">
        <v>238</v>
      </c>
    </row>
    <row r="44" spans="4:7" ht="15.75" thickBot="1" x14ac:dyDescent="0.3">
      <c r="G44" s="118">
        <f>SUM(E42:E43)</f>
        <v>2620072</v>
      </c>
    </row>
    <row r="45" spans="4:7" ht="15.75" thickBot="1" x14ac:dyDescent="0.3">
      <c r="D45" t="s">
        <v>166</v>
      </c>
      <c r="E45" s="97">
        <v>498550</v>
      </c>
      <c r="F45" t="s">
        <v>237</v>
      </c>
      <c r="G45" s="109">
        <f>+E45</f>
        <v>498550</v>
      </c>
    </row>
    <row r="46" spans="4:7" ht="15.75" thickBot="1" x14ac:dyDescent="0.3">
      <c r="E46" s="120"/>
    </row>
    <row r="47" spans="4:7" ht="15.75" thickBot="1" x14ac:dyDescent="0.3">
      <c r="D47" t="s">
        <v>215</v>
      </c>
      <c r="E47" s="117">
        <v>94832.91</v>
      </c>
      <c r="F47" t="s">
        <v>247</v>
      </c>
      <c r="G47" s="39">
        <f>+E47</f>
        <v>94832.91</v>
      </c>
    </row>
    <row r="48" spans="4:7" ht="15.75" thickBot="1" x14ac:dyDescent="0.3">
      <c r="E48" s="119"/>
    </row>
    <row r="49" spans="4:7" ht="15.75" thickBot="1" x14ac:dyDescent="0.3">
      <c r="D49" t="s">
        <v>228</v>
      </c>
      <c r="E49" s="118">
        <v>97068.64</v>
      </c>
      <c r="F49" t="s">
        <v>249</v>
      </c>
    </row>
    <row r="50" spans="4:7" ht="15.75" thickBot="1" x14ac:dyDescent="0.3">
      <c r="D50" t="s">
        <v>234</v>
      </c>
      <c r="E50" s="118">
        <v>23648.959999999999</v>
      </c>
      <c r="F50" t="s">
        <v>249</v>
      </c>
    </row>
    <row r="51" spans="4:7" ht="15.75" thickBot="1" x14ac:dyDescent="0.3">
      <c r="G51" s="119">
        <f>SUM(E49:E50)</f>
        <v>120717.6</v>
      </c>
    </row>
    <row r="52" spans="4:7" ht="15.75" thickBot="1" x14ac:dyDescent="0.3">
      <c r="D52" t="s">
        <v>161</v>
      </c>
      <c r="E52" s="102">
        <v>1268140.1000000001</v>
      </c>
      <c r="F52" t="s">
        <v>236</v>
      </c>
    </row>
    <row r="53" spans="4:7" ht="15.75" thickBot="1" x14ac:dyDescent="0.3">
      <c r="D53" t="s">
        <v>162</v>
      </c>
      <c r="E53" s="97">
        <v>363676</v>
      </c>
      <c r="F53" t="s">
        <v>236</v>
      </c>
    </row>
    <row r="54" spans="4:7" ht="15.75" thickBot="1" x14ac:dyDescent="0.3">
      <c r="D54" t="s">
        <v>235</v>
      </c>
      <c r="E54" s="97">
        <v>117823</v>
      </c>
      <c r="F54" t="s">
        <v>236</v>
      </c>
    </row>
    <row r="55" spans="4:7" ht="15.75" thickBot="1" x14ac:dyDescent="0.3">
      <c r="D55" t="s">
        <v>165</v>
      </c>
      <c r="E55" s="97">
        <v>35754</v>
      </c>
      <c r="F55" t="s">
        <v>236</v>
      </c>
    </row>
    <row r="56" spans="4:7" ht="15.75" thickBot="1" x14ac:dyDescent="0.3">
      <c r="D56" t="s">
        <v>168</v>
      </c>
      <c r="E56" s="97">
        <v>867258.7</v>
      </c>
      <c r="F56" t="s">
        <v>236</v>
      </c>
    </row>
    <row r="57" spans="4:7" ht="15.75" thickBot="1" x14ac:dyDescent="0.3">
      <c r="D57" t="s">
        <v>161</v>
      </c>
      <c r="E57" s="97">
        <v>702268.03</v>
      </c>
      <c r="F57" t="s">
        <v>236</v>
      </c>
    </row>
    <row r="58" spans="4:7" ht="15.75" thickBot="1" x14ac:dyDescent="0.3">
      <c r="D58" t="s">
        <v>198</v>
      </c>
      <c r="E58" s="97">
        <v>243080</v>
      </c>
      <c r="F58" t="s">
        <v>236</v>
      </c>
    </row>
    <row r="59" spans="4:7" ht="15.75" thickBot="1" x14ac:dyDescent="0.3">
      <c r="D59" t="s">
        <v>202</v>
      </c>
      <c r="E59" s="97">
        <v>91332</v>
      </c>
      <c r="F59" t="s">
        <v>236</v>
      </c>
    </row>
    <row r="60" spans="4:7" ht="15.75" thickBot="1" x14ac:dyDescent="0.3">
      <c r="D60" t="s">
        <v>207</v>
      </c>
      <c r="E60" s="113">
        <v>672.6</v>
      </c>
      <c r="F60" t="s">
        <v>236</v>
      </c>
    </row>
    <row r="61" spans="4:7" ht="15.75" thickBot="1" x14ac:dyDescent="0.3">
      <c r="D61" t="s">
        <v>165</v>
      </c>
      <c r="E61" s="102">
        <v>872093.67</v>
      </c>
      <c r="F61" t="s">
        <v>236</v>
      </c>
    </row>
    <row r="62" spans="4:7" ht="15.75" thickBot="1" x14ac:dyDescent="0.3">
      <c r="D62" t="s">
        <v>165</v>
      </c>
      <c r="E62" s="97">
        <v>1151938.21</v>
      </c>
      <c r="F62" t="s">
        <v>236</v>
      </c>
    </row>
    <row r="63" spans="4:7" ht="15.75" thickBot="1" x14ac:dyDescent="0.3">
      <c r="D63" t="s">
        <v>161</v>
      </c>
      <c r="E63" s="97">
        <v>25315.65</v>
      </c>
      <c r="F63" t="s">
        <v>236</v>
      </c>
    </row>
    <row r="64" spans="4:7" ht="15.75" thickBot="1" x14ac:dyDescent="0.3">
      <c r="D64" t="s">
        <v>165</v>
      </c>
      <c r="E64" s="118">
        <v>247800</v>
      </c>
      <c r="F64" t="s">
        <v>236</v>
      </c>
    </row>
    <row r="65" spans="4:7" ht="15.75" thickBot="1" x14ac:dyDescent="0.3">
      <c r="D65" t="s">
        <v>165</v>
      </c>
      <c r="E65" s="118">
        <v>5631815.5</v>
      </c>
      <c r="F65" t="s">
        <v>236</v>
      </c>
    </row>
    <row r="66" spans="4:7" ht="15.75" thickBot="1" x14ac:dyDescent="0.3">
      <c r="D66" t="s">
        <v>165</v>
      </c>
      <c r="E66" s="118">
        <v>7080</v>
      </c>
      <c r="F66" t="s">
        <v>236</v>
      </c>
    </row>
    <row r="67" spans="4:7" ht="15.75" thickBot="1" x14ac:dyDescent="0.3">
      <c r="D67" t="s">
        <v>165</v>
      </c>
      <c r="E67" s="117">
        <v>20254.7</v>
      </c>
      <c r="F67" t="s">
        <v>236</v>
      </c>
    </row>
    <row r="68" spans="4:7" ht="15.75" thickBot="1" x14ac:dyDescent="0.3">
      <c r="G68" s="117">
        <f>SUM(E52:E67)</f>
        <v>11646302.16</v>
      </c>
    </row>
    <row r="69" spans="4:7" ht="15.75" thickBot="1" x14ac:dyDescent="0.3">
      <c r="D69" t="s">
        <v>195</v>
      </c>
      <c r="E69" s="102">
        <v>1383560.15</v>
      </c>
      <c r="F69" t="s">
        <v>244</v>
      </c>
    </row>
    <row r="70" spans="4:7" ht="15.75" thickBot="1" x14ac:dyDescent="0.3">
      <c r="D70" t="s">
        <v>200</v>
      </c>
      <c r="E70" s="97">
        <v>204066.85</v>
      </c>
      <c r="F70" t="s">
        <v>244</v>
      </c>
    </row>
    <row r="71" spans="4:7" ht="15.75" thickBot="1" x14ac:dyDescent="0.3">
      <c r="D71" t="s">
        <v>208</v>
      </c>
      <c r="E71" s="97">
        <v>84983.6</v>
      </c>
      <c r="F71" t="s">
        <v>244</v>
      </c>
    </row>
    <row r="72" spans="4:7" ht="15.75" thickBot="1" x14ac:dyDescent="0.3">
      <c r="D72" t="s">
        <v>226</v>
      </c>
      <c r="E72" s="118">
        <v>1649640</v>
      </c>
      <c r="F72" t="s">
        <v>244</v>
      </c>
    </row>
    <row r="73" spans="4:7" ht="15.75" thickBot="1" x14ac:dyDescent="0.3">
      <c r="D73" t="s">
        <v>208</v>
      </c>
      <c r="E73" s="118">
        <v>2124000</v>
      </c>
      <c r="F73" t="s">
        <v>244</v>
      </c>
    </row>
    <row r="74" spans="4:7" ht="15.75" thickBot="1" x14ac:dyDescent="0.3">
      <c r="G74" s="118">
        <f>SUM(E69:E73)</f>
        <v>5446250.5999999996</v>
      </c>
    </row>
    <row r="75" spans="4:7" ht="15.75" thickBot="1" x14ac:dyDescent="0.3">
      <c r="D75" t="s">
        <v>220</v>
      </c>
      <c r="E75" s="118">
        <v>5596150</v>
      </c>
      <c r="F75" t="s">
        <v>248</v>
      </c>
      <c r="G75" s="39">
        <f>+E75</f>
        <v>5596150</v>
      </c>
    </row>
    <row r="76" spans="4:7" ht="15.75" thickBot="1" x14ac:dyDescent="0.3">
      <c r="E76" s="118"/>
    </row>
    <row r="77" spans="4:7" ht="15.75" thickBot="1" x14ac:dyDescent="0.3">
      <c r="D77" t="s">
        <v>232</v>
      </c>
      <c r="E77" s="118">
        <v>3820000</v>
      </c>
      <c r="F77" t="s">
        <v>250</v>
      </c>
      <c r="G77" s="39">
        <f>+E77</f>
        <v>3820000</v>
      </c>
    </row>
    <row r="78" spans="4:7" x14ac:dyDescent="0.25">
      <c r="E78" s="88"/>
    </row>
    <row r="79" spans="4:7" x14ac:dyDescent="0.25">
      <c r="E79" s="88">
        <f>SUM(E2:E78)</f>
        <v>44920626.080000013</v>
      </c>
      <c r="G79" s="39"/>
    </row>
    <row r="80" spans="4:7" x14ac:dyDescent="0.25">
      <c r="E80" s="88"/>
    </row>
    <row r="81" spans="5:5" x14ac:dyDescent="0.25">
      <c r="E81" s="88"/>
    </row>
    <row r="82" spans="5:5" x14ac:dyDescent="0.25">
      <c r="E82" s="88"/>
    </row>
  </sheetData>
  <sortState ref="D2:F77">
    <sortCondition ref="F2:F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Presupuesto aprobado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presupuesto'!Print_Area</vt:lpstr>
      <vt:lpstr>'Ejecucion Mensual Diciembre 25'!Print_Area</vt:lpstr>
      <vt:lpstr>'Ejecucion Mensual Diciembre2025'!Print_Area</vt:lpstr>
      <vt:lpstr>'Ejecucion Mensual Octubre 2 (2)'!Print_Area</vt:lpstr>
      <vt:lpstr>'Ejecucion Mensual Sept 2025 (2)'!Print_Area</vt:lpstr>
      <vt:lpstr>ENERO!Print_Area</vt:lpstr>
      <vt:lpstr>'JULIO 2022'!Print_Area</vt:lpstr>
      <vt:lpstr>MARZO!Print_Area</vt:lpstr>
      <vt:lpstr>'MARZO 2022'!Print_Area</vt:lpstr>
      <vt:lpstr>'Mayo 2022'!Print_Area</vt:lpstr>
      <vt:lpstr>NOVIEMBRE!Print_Area</vt:lpstr>
      <vt:lpstr>'Presupuesto aprobado'!Print_Area</vt:lpstr>
      <vt:lpstr>'Ejecucion Mensual Diciembre 25'!Print_Titles</vt:lpstr>
      <vt:lpstr>'Ejecucion Mensual Diciembre2025'!Print_Titles</vt:lpstr>
      <vt:lpstr>'Ejecucion Mensual Octubre 2 (2)'!Print_Titles</vt:lpstr>
      <vt:lpstr>'Ejecucion Mensual Sept 2025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2026-02-09T18:23:35Z</dcterms:modified>
</cp:coreProperties>
</file>