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Hoja1" sheetId="1" r:id="rId1"/>
  </sheets>
  <definedNames>
    <definedName name="_xlnm.Print_Area" localSheetId="0">Hoja1!$A$1:$G$46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<sst xmlns="http://schemas.openxmlformats.org/spreadsheetml/2006/main" count="43" uniqueCount="43">
  <si>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DIRECCIÓN GENERAL DE PASAPORTES</t>
  </si>
  <si>
    <t>DIRECCIÓN DE PLANIFICACIÓN Y DESARROLLO</t>
  </si>
  <si>
    <t>SERVICIOS DE PASAPORTES</t>
  </si>
  <si>
    <t>AÑO 2026</t>
  </si>
  <si>
    <t xml:space="preserve">Servicios </t>
  </si>
  <si>
    <t>Abril</t>
  </si>
  <si>
    <t>Mayo</t>
  </si>
  <si>
    <t>Junio</t>
  </si>
  <si>
    <t>Pasaporte primera vez adulto 6 años</t>
  </si>
  <si>
    <t>Pasaporte primera vez adulto 6 años (Expresso)</t>
  </si>
  <si>
    <t>Pasaporte primera vez adulto 10 años</t>
  </si>
  <si>
    <t>Pasaporte primera vez en línea adulto 6 años</t>
  </si>
  <si>
    <t>Pasaporte primera vez en línea adulto 6 años (Expresso)</t>
  </si>
  <si>
    <t xml:space="preserve">Pasaporte primera vez en linea adulto 10 años </t>
  </si>
  <si>
    <t>Pasaporte primera vez menor 6 años</t>
  </si>
  <si>
    <t>Pasaporte primera vez menor 6 años (Expresso)</t>
  </si>
  <si>
    <t xml:space="preserve">Pasaporte primera vez menor 10 años </t>
  </si>
  <si>
    <t>Pasaporte primera vez en línea menor 6 años</t>
  </si>
  <si>
    <t>Pasaporte primera vez en línea menor 6 años (Expresso)</t>
  </si>
  <si>
    <t>Pasaporte primera vez en línea menor 10 años</t>
  </si>
  <si>
    <t>Pasaporte renovación adulto 6 años</t>
  </si>
  <si>
    <t>Pasaporte renovación adulto 6 años (Expresso)</t>
  </si>
  <si>
    <t>Pasaporte renovación adulto 10 años</t>
  </si>
  <si>
    <t>Pasaporte renovación en línea adulto 6 años</t>
  </si>
  <si>
    <t>Pasaporte renovación en línea adulto 6 años (Expresso)</t>
  </si>
  <si>
    <t>Pasaporte renovación en linea adulto 10 años</t>
  </si>
  <si>
    <t>Pasaporte renovación menor 6 años</t>
  </si>
  <si>
    <t>Pasaporte renovación menor 6 años (Expresso)</t>
  </si>
  <si>
    <t>Pasaporte renovación menor 10 años</t>
  </si>
  <si>
    <t>Pasaporte renovación en línea menor 6 años</t>
  </si>
  <si>
    <t>Pasaporte renovación en línea menor 6 años (Expresso)</t>
  </si>
  <si>
    <t>Pasaporte renovación en linea menor 10 años</t>
  </si>
  <si>
    <t>Renovación consular</t>
  </si>
  <si>
    <t xml:space="preserve">Expedición por pérdida </t>
  </si>
  <si>
    <t>Web renovación por pérdida</t>
  </si>
  <si>
    <t xml:space="preserve">Expedición por Deterioro </t>
  </si>
  <si>
    <t>Web renovación Deterioro</t>
  </si>
  <si>
    <t>Expedición por Agotamiento</t>
  </si>
  <si>
    <t>Web renovación agotamiento</t>
  </si>
  <si>
    <t>Certificaciones personales</t>
  </si>
  <si>
    <t>Certificaciones Insterinstitucionales</t>
  </si>
  <si>
    <t>Total</t>
  </si>
  <si>
    <r>
      <rPr>
        <b/>
        <sz val="8"/>
        <color theme="1"/>
        <rFont val="Times New Roman"/>
        <charset val="134"/>
      </rPr>
      <t>Nota:</t>
    </r>
    <r>
      <rPr>
        <sz val="8"/>
        <color theme="1"/>
        <rFont val="Times New Roman"/>
        <charset val="134"/>
      </rPr>
      <t xml:space="preserve"> Datos suministrados por el Sistema de Emisión y Renovación de Pasaportesy la Dirección TIC.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</si>
</sst>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2">
    <font>
      <sz val="11"/>
      <color theme="1"/>
      <name val="Aptos Narrow"/>
      <charset val="134"/>
      <scheme val="minor"/>
    </font>
    <font>
      <b/>
      <sz val="14"/>
      <color rgb="FF002060"/>
      <name val="Times New Roman"/>
      <charset val="134"/>
    </font>
    <font>
      <b/>
      <sz val="12"/>
      <color rgb="FFFF0000"/>
      <name val="Times New Roman"/>
      <charset val="134"/>
    </font>
    <font>
      <b/>
      <sz val="11"/>
      <color rgb="FF002060"/>
      <name val="Times New Roman"/>
      <charset val="134"/>
    </font>
    <font>
      <b/>
      <sz val="11"/>
      <color rgb="FFFF0000"/>
      <name val="Times New Roman"/>
      <charset val="134"/>
    </font>
    <font>
      <b/>
      <sz val="12"/>
      <color theme="0"/>
      <name val="Times New Roman"/>
      <charset val="134"/>
    </font>
    <font>
      <sz val="12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sz val="8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Aptos Narrow"/>
      <charset val="134"/>
      <scheme val="minor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  <font>
      <b/>
      <sz val="8"/>
      <color theme="1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4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6" borderId="12" applyNumberFormat="0" applyAlignment="0" applyProtection="0">
      <alignment vertical="center"/>
    </xf>
    <xf numFmtId="0" fontId="22" fillId="6" borderId="11" applyNumberFormat="0" applyAlignment="0" applyProtection="0">
      <alignment vertical="center"/>
    </xf>
    <xf numFmtId="0" fontId="23" fillId="7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17" fontId="5" fillId="2" borderId="2" xfId="0" applyNumberFormat="1" applyFont="1" applyFill="1" applyBorder="1" applyAlignment="1">
      <alignment horizontal="center" vertical="center"/>
    </xf>
    <xf numFmtId="0" fontId="6" fillId="0" borderId="3" xfId="0" applyFont="1" applyBorder="1"/>
    <xf numFmtId="3" fontId="6" fillId="0" borderId="4" xfId="0" applyNumberFormat="1" applyFont="1" applyBorder="1" applyAlignment="1">
      <alignment horizontal="center"/>
    </xf>
    <xf numFmtId="0" fontId="6" fillId="0" borderId="5" xfId="0" applyFont="1" applyBorder="1"/>
    <xf numFmtId="3" fontId="6" fillId="0" borderId="6" xfId="0" applyNumberFormat="1" applyFont="1" applyBorder="1" applyAlignment="1">
      <alignment horizontal="center"/>
    </xf>
    <xf numFmtId="0" fontId="0" fillId="3" borderId="0" xfId="0" applyFill="1"/>
    <xf numFmtId="3" fontId="6" fillId="0" borderId="7" xfId="0" applyNumberFormat="1" applyFont="1" applyBorder="1" applyAlignment="1">
      <alignment horizontal="center"/>
    </xf>
    <xf numFmtId="0" fontId="7" fillId="0" borderId="2" xfId="0" applyFont="1" applyBorder="1"/>
    <xf numFmtId="3" fontId="8" fillId="0" borderId="2" xfId="0" applyNumberFormat="1" applyFont="1" applyBorder="1" applyAlignment="1">
      <alignment horizontal="center"/>
    </xf>
    <xf numFmtId="0" fontId="9" fillId="0" borderId="0" xfId="0" applyFont="1"/>
    <xf numFmtId="0" fontId="10" fillId="0" borderId="0" xfId="0" applyFont="1"/>
    <xf numFmtId="0" fontId="8" fillId="0" borderId="0" xfId="0" applyFont="1"/>
    <xf numFmtId="0" fontId="6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16618</xdr:colOff>
      <xdr:row>0</xdr:row>
      <xdr:rowOff>114300</xdr:rowOff>
    </xdr:from>
    <xdr:to>
      <xdr:col>3</xdr:col>
      <xdr:colOff>1346268</xdr:colOff>
      <xdr:row>4</xdr:row>
      <xdr:rowOff>66675</xdr:rowOff>
    </xdr:to>
    <xdr:pic>
      <xdr:nvPicPr>
        <xdr:cNvPr id="2" name="Imagen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10895" y="114300"/>
          <a:ext cx="1329690" cy="742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2:H57"/>
  <sheetViews>
    <sheetView tabSelected="1" workbookViewId="0">
      <selection activeCell="G1" sqref="G1"/>
    </sheetView>
  </sheetViews>
  <sheetFormatPr defaultColWidth="11.425" defaultRowHeight="13.5" outlineLevelCol="7"/>
  <cols>
    <col min="1" max="2" width="0.141666666666667" customWidth="1"/>
    <col min="3" max="3" width="10.1416666666667" customWidth="1"/>
    <col min="4" max="4" width="53.7083333333333" customWidth="1"/>
    <col min="5" max="5" width="14.5666666666667" customWidth="1"/>
    <col min="6" max="6" width="14.425" customWidth="1"/>
    <col min="7" max="7" width="13.2833333333333" customWidth="1"/>
  </cols>
  <sheetData>
    <row r="2" ht="18.75" spans="4:8">
      <c r="D2" s="1" t="s">
        <v>0</v>
      </c>
      <c r="E2" s="1"/>
      <c r="F2" s="1"/>
      <c r="G2" s="1"/>
    </row>
    <row r="3" ht="15.75" spans="4:8">
      <c r="D3" s="2" t="s">
        <v>1</v>
      </c>
      <c r="E3" s="2"/>
      <c r="F3" s="2"/>
      <c r="G3" s="2"/>
    </row>
    <row r="4" ht="14.25" spans="4:8">
      <c r="D4" s="3" t="s">
        <v>2</v>
      </c>
      <c r="E4" s="3"/>
      <c r="F4" s="3"/>
      <c r="G4" s="3"/>
    </row>
    <row r="5" ht="15" spans="4:8">
      <c r="D5" s="4" t="s">
        <v>3</v>
      </c>
      <c r="E5" s="4"/>
      <c r="F5" s="4"/>
      <c r="G5" s="4"/>
    </row>
    <row r="6" ht="23.25" customHeight="1" spans="4:8">
      <c r="D6" s="5" t="s">
        <v>4</v>
      </c>
      <c r="E6" s="6" t="s">
        <v>5</v>
      </c>
      <c r="F6" s="6" t="s">
        <v>6</v>
      </c>
      <c r="G6" s="6" t="s">
        <v>7</v>
      </c>
    </row>
    <row r="7" ht="15.75" spans="4:8">
      <c r="D7" s="7" t="s">
        <v>8</v>
      </c>
      <c r="E7" s="8">
        <f>561+2928</f>
        <v>3489</v>
      </c>
      <c r="F7" s="8">
        <f>114+4+139+1+158+149+1+130+5+1+129+120+131+1+169+4+106+2+4+107+4+105+72+3+99+88+184+175+104+56+88</f>
        <v>2453</v>
      </c>
      <c r="G7" s="8">
        <f>1381+36</f>
        <v>1417</v>
      </c>
    </row>
    <row r="8" ht="15.75" spans="4:8">
      <c r="D8" s="9" t="s">
        <v>9</v>
      </c>
      <c r="E8" s="10">
        <f>41+2187</f>
        <v>2228</v>
      </c>
      <c r="F8" s="10">
        <f>112+133+133+110+95+96+112+105+92+113+136+148+135+119+123+103+119+91+102+94</f>
        <v>2271</v>
      </c>
      <c r="G8" s="8">
        <v>473</v>
      </c>
    </row>
    <row r="9" ht="15.75" spans="4:8">
      <c r="D9" s="9" t="s">
        <v>10</v>
      </c>
      <c r="E9" s="10">
        <f>30+95</f>
        <v>125</v>
      </c>
      <c r="F9" s="10">
        <f>1+2+6+4+4+1+4+3+4+3+2+1+2+3+2+3+1+3+1</f>
        <v>50</v>
      </c>
      <c r="G9" s="8">
        <v>85</v>
      </c>
    </row>
    <row r="10" ht="15.75" spans="4:8">
      <c r="D10" s="9" t="s">
        <v>11</v>
      </c>
      <c r="E10" s="10">
        <f>76+480</f>
        <v>556</v>
      </c>
      <c r="F10" s="10">
        <v>83</v>
      </c>
      <c r="G10" s="8">
        <v>5</v>
      </c>
    </row>
    <row r="11" ht="15.75" spans="4:8">
      <c r="D11" s="9" t="s">
        <v>12</v>
      </c>
      <c r="E11" s="10">
        <f>0+154</f>
        <v>154</v>
      </c>
      <c r="F11" s="10">
        <v>12</v>
      </c>
      <c r="G11" s="8">
        <v>1</v>
      </c>
    </row>
    <row r="12" ht="15.75" spans="4:8">
      <c r="D12" s="9" t="s">
        <v>13</v>
      </c>
      <c r="E12" s="10">
        <f>1+6</f>
        <v>7</v>
      </c>
      <c r="F12" s="10">
        <v>1</v>
      </c>
      <c r="G12" s="8">
        <v>0</v>
      </c>
    </row>
    <row r="13" ht="15.75" spans="4:8">
      <c r="D13" s="9" t="s">
        <v>14</v>
      </c>
      <c r="E13" s="10">
        <f>541+2042</f>
        <v>2583</v>
      </c>
      <c r="F13" s="10">
        <v>1947</v>
      </c>
      <c r="G13" s="8">
        <v>1104</v>
      </c>
    </row>
    <row r="14" ht="15.75" spans="4:8">
      <c r="D14" s="9" t="s">
        <v>15</v>
      </c>
      <c r="E14" s="10">
        <f>43+1142</f>
        <v>1185</v>
      </c>
      <c r="F14" s="10">
        <v>1336</v>
      </c>
      <c r="G14" s="8">
        <v>319</v>
      </c>
    </row>
    <row r="15" ht="15.75" spans="4:8">
      <c r="D15" s="9" t="s">
        <v>16</v>
      </c>
      <c r="E15" s="10">
        <f>0+1</f>
        <v>1</v>
      </c>
      <c r="F15" s="10">
        <v>1</v>
      </c>
      <c r="G15" s="8">
        <v>0</v>
      </c>
    </row>
    <row r="16" ht="15.75" spans="4:8">
      <c r="D16" s="9" t="s">
        <v>17</v>
      </c>
      <c r="E16" s="10">
        <f>31+281</f>
        <v>312</v>
      </c>
      <c r="F16" s="10">
        <v>16</v>
      </c>
      <c r="G16" s="8">
        <v>0</v>
      </c>
      <c r="H16" s="11"/>
    </row>
    <row r="17" ht="15.75" spans="4:8">
      <c r="D17" s="9" t="s">
        <v>18</v>
      </c>
      <c r="E17" s="10">
        <f>4+83</f>
        <v>87</v>
      </c>
      <c r="F17" s="10">
        <v>5</v>
      </c>
      <c r="G17" s="8">
        <v>0</v>
      </c>
      <c r="H17" s="11"/>
    </row>
    <row r="18" ht="15.75" spans="4:8">
      <c r="D18" s="9" t="s">
        <v>19</v>
      </c>
      <c r="E18" s="10">
        <f>0+1</f>
        <v>1</v>
      </c>
      <c r="F18" s="10">
        <v>0</v>
      </c>
      <c r="G18" s="8">
        <v>0</v>
      </c>
      <c r="H18" s="11"/>
    </row>
    <row r="19" ht="15.75" spans="4:8">
      <c r="D19" s="9" t="s">
        <v>20</v>
      </c>
      <c r="E19" s="10">
        <f>596+3683</f>
        <v>4279</v>
      </c>
      <c r="F19" s="10">
        <f>2697</f>
        <v>2697</v>
      </c>
      <c r="G19" s="8">
        <f>1681</f>
        <v>1681</v>
      </c>
    </row>
    <row r="20" ht="15.75" spans="4:8">
      <c r="D20" s="9" t="s">
        <v>21</v>
      </c>
      <c r="E20" s="10">
        <f>50+3475</f>
        <v>3525</v>
      </c>
      <c r="F20" s="10">
        <v>3044</v>
      </c>
      <c r="G20" s="8">
        <v>868</v>
      </c>
    </row>
    <row r="21" ht="15.75" spans="4:8">
      <c r="D21" s="9" t="s">
        <v>22</v>
      </c>
      <c r="E21" s="10">
        <f>16+538</f>
        <v>554</v>
      </c>
      <c r="F21" s="10">
        <v>114</v>
      </c>
      <c r="G21" s="8">
        <v>13</v>
      </c>
    </row>
    <row r="22" ht="15.75" spans="4:8">
      <c r="D22" s="9" t="s">
        <v>23</v>
      </c>
      <c r="E22" s="10">
        <f>80+478</f>
        <v>558</v>
      </c>
      <c r="F22" s="10">
        <v>44</v>
      </c>
      <c r="G22" s="8">
        <v>3</v>
      </c>
    </row>
    <row r="23" ht="15.75" spans="4:8">
      <c r="D23" s="9" t="s">
        <v>24</v>
      </c>
      <c r="E23" s="10">
        <f>1+131</f>
        <v>132</v>
      </c>
      <c r="F23" s="10">
        <v>9</v>
      </c>
      <c r="G23" s="8">
        <v>1</v>
      </c>
    </row>
    <row r="24" ht="15.75" spans="4:8">
      <c r="D24" s="9" t="s">
        <v>25</v>
      </c>
      <c r="E24" s="10">
        <f>1+25</f>
        <v>26</v>
      </c>
      <c r="F24" s="10">
        <v>0</v>
      </c>
      <c r="G24" s="8">
        <v>0</v>
      </c>
    </row>
    <row r="25" ht="15.75" spans="4:8">
      <c r="D25" s="9" t="s">
        <v>26</v>
      </c>
      <c r="E25" s="10">
        <f>117+665</f>
        <v>782</v>
      </c>
      <c r="F25" s="10">
        <v>1419</v>
      </c>
      <c r="G25" s="8">
        <v>1281</v>
      </c>
    </row>
    <row r="26" ht="15.75" spans="4:8">
      <c r="D26" s="9" t="s">
        <v>27</v>
      </c>
      <c r="E26" s="10">
        <f>255+535</f>
        <v>790</v>
      </c>
      <c r="F26" s="10">
        <v>725</v>
      </c>
      <c r="G26" s="8">
        <v>1163</v>
      </c>
    </row>
    <row r="27" ht="15.75" spans="4:8">
      <c r="D27" s="9" t="s">
        <v>28</v>
      </c>
      <c r="E27" s="10">
        <f>3+13</f>
        <v>16</v>
      </c>
      <c r="F27" s="10">
        <v>4</v>
      </c>
      <c r="G27" s="8">
        <v>505</v>
      </c>
    </row>
    <row r="28" ht="15.75" spans="4:8">
      <c r="D28" s="9" t="s">
        <v>29</v>
      </c>
      <c r="E28" s="10">
        <f>14+89</f>
        <v>103</v>
      </c>
      <c r="F28" s="10">
        <v>856</v>
      </c>
      <c r="G28" s="8">
        <v>0</v>
      </c>
    </row>
    <row r="29" ht="15.75" spans="4:8">
      <c r="D29" s="9" t="s">
        <v>30</v>
      </c>
      <c r="E29" s="10">
        <f>1+27</f>
        <v>28</v>
      </c>
      <c r="F29" s="10">
        <v>5</v>
      </c>
      <c r="G29" s="8">
        <v>0</v>
      </c>
    </row>
    <row r="30" ht="15.75" spans="4:8">
      <c r="D30" s="9" t="s">
        <v>31</v>
      </c>
      <c r="E30" s="10">
        <f>0+0</f>
        <v>0</v>
      </c>
      <c r="F30" s="10">
        <v>0</v>
      </c>
      <c r="G30" s="8">
        <v>0</v>
      </c>
    </row>
    <row r="31" ht="15.75" spans="4:8">
      <c r="D31" s="9" t="s">
        <v>32</v>
      </c>
      <c r="E31" s="10">
        <v>7586</v>
      </c>
      <c r="F31" s="10">
        <v>6497</v>
      </c>
      <c r="G31" s="8">
        <v>11046</v>
      </c>
    </row>
    <row r="32" ht="15.75" spans="4:8">
      <c r="D32" s="9" t="s">
        <v>33</v>
      </c>
      <c r="E32" s="10">
        <f>1533</f>
        <v>1533</v>
      </c>
      <c r="F32" s="10">
        <f>1248</f>
        <v>1248</v>
      </c>
      <c r="G32" s="8">
        <f>939</f>
        <v>939</v>
      </c>
    </row>
    <row r="33" ht="15.75" spans="4:7">
      <c r="D33" s="9" t="s">
        <v>34</v>
      </c>
      <c r="E33" s="10">
        <v>51</v>
      </c>
      <c r="F33" s="10">
        <v>73</v>
      </c>
      <c r="G33" s="8">
        <v>0</v>
      </c>
    </row>
    <row r="34" ht="15.75" spans="4:7">
      <c r="D34" s="9" t="s">
        <v>35</v>
      </c>
      <c r="E34" s="10">
        <v>132</v>
      </c>
      <c r="F34" s="10">
        <v>123</v>
      </c>
      <c r="G34" s="8">
        <v>77</v>
      </c>
    </row>
    <row r="35" ht="15.75" spans="4:7">
      <c r="D35" s="9" t="s">
        <v>36</v>
      </c>
      <c r="E35" s="10">
        <f>12+54</f>
        <v>66</v>
      </c>
      <c r="F35" s="10">
        <f>1+66</f>
        <v>67</v>
      </c>
      <c r="G35" s="8">
        <f>0+82</f>
        <v>82</v>
      </c>
    </row>
    <row r="36" ht="15.75" spans="4:7">
      <c r="D36" s="9" t="s">
        <v>37</v>
      </c>
      <c r="E36" s="10">
        <f>4</f>
        <v>4</v>
      </c>
      <c r="F36" s="10">
        <f>1</f>
        <v>1</v>
      </c>
      <c r="G36" s="8">
        <f>1</f>
        <v>1</v>
      </c>
    </row>
    <row r="37" ht="15.75" spans="4:7">
      <c r="D37" s="9" t="s">
        <v>38</v>
      </c>
      <c r="E37" s="10">
        <v>0</v>
      </c>
      <c r="F37" s="10">
        <v>0</v>
      </c>
      <c r="G37" s="8">
        <v>0</v>
      </c>
    </row>
    <row r="38" ht="15.75" spans="4:7">
      <c r="D38" s="9" t="s">
        <v>39</v>
      </c>
      <c r="E38" s="10">
        <v>128</v>
      </c>
      <c r="F38" s="10">
        <v>107</v>
      </c>
      <c r="G38" s="8">
        <v>124</v>
      </c>
    </row>
    <row r="39" ht="16.5" spans="4:7">
      <c r="D39" s="9" t="s">
        <v>40</v>
      </c>
      <c r="E39" s="12">
        <v>6</v>
      </c>
      <c r="F39" s="12">
        <v>3</v>
      </c>
      <c r="G39" s="8">
        <v>3</v>
      </c>
    </row>
    <row r="40" ht="16.5" spans="4:7">
      <c r="D40" s="13" t="s">
        <v>41</v>
      </c>
      <c r="E40" s="14">
        <f>SUM(E7:E39)</f>
        <v>31027</v>
      </c>
      <c r="F40" s="14">
        <f>SUM(F7:F39)</f>
        <v>25211</v>
      </c>
      <c r="G40" s="14">
        <f>SUM(G7:G39)</f>
        <v>21191</v>
      </c>
    </row>
    <row r="41" ht="15" spans="4:7">
      <c r="D41" s="15" t="s">
        <v>42</v>
      </c>
      <c r="E41" s="16"/>
    </row>
    <row r="56" ht="15.75" spans="3:5">
      <c r="C56" s="17"/>
      <c r="D56" s="17"/>
      <c r="E56" s="17"/>
    </row>
    <row r="57" ht="15.75" spans="3:5">
      <c r="C57" s="18"/>
      <c r="D57" s="18"/>
      <c r="E57" s="18"/>
    </row>
  </sheetData>
  <mergeCells count="4">
    <mergeCell ref="D2:G2"/>
    <mergeCell ref="D3:G3"/>
    <mergeCell ref="D4:G4"/>
    <mergeCell ref="D5:G5"/>
  </mergeCells>
  <pageMargins left="0.42" right="0.42" top="0.46" bottom="0.4" header="0.22" footer="0.28"/>
  <pageSetup paperSize="1" scale="82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Hoja1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Dreydi ds. Silvestre</dc:creator>
  <cp:lastModifiedBy>bethania.espinal</cp:lastModifiedBy>
  <dcterms:created xsi:type="dcterms:W3CDTF">2026-07-07T17:44:00Z</dcterms:created>
  <cp:lastPrinted>2026-07-07T18:48:00Z</cp:lastPrinted>
  <dcterms:modified xsi:type="dcterms:W3CDTF">2026-07-09T15:56:33Z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03719A3A81FD45C196539D5B5827E333_13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