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Hoja1" sheetId="1" r:id="rId1"/>
  </sheets>
  <definedNames>
    <definedName name="_xlnm.Print_Area" localSheetId="0">Hoja1!$A$1:$I$56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H21" i="1"/>
  <c r="G21" i="1"/>
  <c r="I20" i="1"/>
  <c r="H20" i="1"/>
  <c r="G20" i="1"/>
  <c r="I19" i="1"/>
  <c r="H19" i="1"/>
  <c r="G19" i="1"/>
  <c r="I28" i="1"/>
  <c r="H28" i="1"/>
  <c r="G28" i="1"/>
  <c r="I34" i="1"/>
  <c r="I30" i="1"/>
  <c r="I29" i="1"/>
  <c r="I27" i="1"/>
  <c r="I26" i="1"/>
  <c r="I25" i="1"/>
  <c r="I24" i="1"/>
  <c r="I23" i="1"/>
  <c r="I22" i="1"/>
  <c r="I18" i="1"/>
  <c r="I17" i="1"/>
  <c r="I16" i="1"/>
  <c r="I15" i="1"/>
  <c r="I14" i="1"/>
  <c r="I13" i="1"/>
  <c r="I12" i="1"/>
  <c r="I11" i="1"/>
  <c r="I10" i="1"/>
  <c r="I9" i="1"/>
  <c r="I8" i="1"/>
  <c r="I7" i="1"/>
  <c r="I42" i="1" l="1"/>
  <c r="H38" i="1"/>
  <c r="H35" i="1"/>
  <c r="H31" i="1"/>
  <c r="H30" i="1"/>
  <c r="H29" i="1"/>
  <c r="H27" i="1"/>
  <c r="H26" i="1"/>
  <c r="H25" i="1"/>
  <c r="H24" i="1"/>
  <c r="H23" i="1"/>
  <c r="H22" i="1"/>
  <c r="H18" i="1"/>
  <c r="H17" i="1"/>
  <c r="H16" i="1"/>
  <c r="H15" i="1"/>
  <c r="H14" i="1"/>
  <c r="H13" i="1"/>
  <c r="H12" i="1"/>
  <c r="H11" i="1"/>
  <c r="H10" i="1"/>
  <c r="H9" i="1"/>
  <c r="H8" i="1"/>
  <c r="H7" i="1"/>
  <c r="H42" i="1" s="1"/>
  <c r="G34" i="1" l="1"/>
  <c r="G32" i="1"/>
  <c r="G31" i="1"/>
  <c r="G30" i="1"/>
  <c r="G29" i="1"/>
  <c r="G27" i="1"/>
  <c r="G26" i="1"/>
  <c r="G25" i="1"/>
  <c r="G24" i="1"/>
  <c r="G23" i="1"/>
  <c r="G22" i="1"/>
  <c r="G18" i="1"/>
  <c r="G17" i="1"/>
  <c r="G16" i="1"/>
  <c r="G15" i="1"/>
  <c r="G14" i="1"/>
  <c r="G13" i="1"/>
  <c r="G12" i="1"/>
  <c r="G11" i="1"/>
  <c r="G10" i="1"/>
  <c r="G9" i="1"/>
  <c r="G8" i="1"/>
  <c r="G7" i="1"/>
  <c r="G42" i="1" s="1"/>
</calcChain>
</file>

<file path=xl/sharedStrings.xml><?xml version="1.0" encoding="utf-8"?>
<sst xmlns="http://schemas.openxmlformats.org/spreadsheetml/2006/main" count="45" uniqueCount="45">
  <si>
    <t>DIRECCIÓN GENERAL DE PASAPORTES</t>
  </si>
  <si>
    <t>DIRECCIÓN DE PLANIFICACIÓN Y DESARROLLO</t>
  </si>
  <si>
    <t>SERVICIOS DE PASAPORTES</t>
  </si>
  <si>
    <t>AÑO 2026</t>
  </si>
  <si>
    <t xml:space="preserve">Servicios </t>
  </si>
  <si>
    <t>Enero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</si>
  <si>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</si>
  <si>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</si>
  <si>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</si>
  <si>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</si>
  <si>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</si>
  <si>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</si>
  <si>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</si>
  <si>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</si>
  <si>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</si>
  <si>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</si>
  <si>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</si>
  <si>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</si>
  <si>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</si>
  <si>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</si>
  <si>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</si>
  <si>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</si>
  <si>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</si>
  <si>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</si>
  <si>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consular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</si>
  <si>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</si>
  <si>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</si>
  <si>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</si>
  <si>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</si>
  <si>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</si>
  <si>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</si>
  <si>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</si>
  <si>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</si>
  <si>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</si>
  <si>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</si>
  <si>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Certificaciones Insterinstitucionales</t>
  </si>
  <si>
    <t>Total</t>
  </si>
  <si>
    <t>Febrero</t>
  </si>
  <si>
    <t>Marzo</t>
  </si>
  <si>
    <t xml:space="preserve">Expedición pérdida </t>
  </si>
  <si>
    <t>Renovación de Pasaportes</t>
  </si>
  <si>
    <r>
      <rPr>
        <b/>
        <sz val="8"/>
        <color theme="1"/>
        <rFont val="Times New Roman"/>
        <family val="1"/>
      </rPr>
      <t>Nota:</t>
    </r>
    <r>
      <rPr>
        <sz val="8"/>
        <color theme="1"/>
        <rFont val="Times New Roman"/>
        <family val="1"/>
      </rPr>
      <t xml:space="preserve"> Datos suministrados por el Sistema de Emisión y Renovación de Pasaportes.</t>
    </r>
  </si>
  <si>
    <t>Pasaporte renovación adulto 6 años</t>
  </si>
  <si>
    <t>Pasaporte renovación adulto 6 años (Expresso)</t>
  </si>
  <si>
    <t>Pasaporte renovación adulto 10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</si>
</sst>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ptos Narrow"/>
      <family val="2"/>
      <scheme val="minor"/>
    </font>
    <font>
      <b/>
      <sz val="14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/>
    <xf numFmtId="3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3" fontId="6" fillId="0" borderId="6" xfId="0" applyNumberFormat="1" applyFont="1" applyBorder="1" applyAlignment="1">
      <alignment horizontal="center"/>
    </xf>
    <xf numFmtId="0" fontId="0" fillId="3" borderId="0" xfId="0" applyFill="1"/>
    <xf numFmtId="3" fontId="6" fillId="0" borderId="7" xfId="0" applyNumberFormat="1" applyFont="1" applyBorder="1" applyAlignment="1">
      <alignment horizontal="center"/>
    </xf>
    <xf numFmtId="0" fontId="7" fillId="0" borderId="2" xfId="0" applyFont="1" applyBorder="1"/>
    <xf numFmtId="3" fontId="8" fillId="0" borderId="2" xfId="0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6" fillId="0" borderId="0" xfId="0" applyFont="1"/>
    <xf numFmtId="3" fontId="6" fillId="0" borderId="8" xfId="0" applyNumberFormat="1" applyFont="1" applyBorder="1" applyAlignment="1">
      <alignment horizont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5</xdr:col>
      <xdr:colOff>1717743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ABD9E0A-495A-4546-9383-273A29D7A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0"/>
          <a:ext cx="164154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J59"/>
  <sheetViews>
    <sheetView tabSelected="1" topLeftCell="C1" zoomScaleNormal="100" workbookViewId="0">
      <selection activeCell="F29" sqref="F29"/>
    </sheetView>
  </sheetViews>
  <sheetFormatPr defaultColWidth="11.375" defaultRowHeight="14.25"/>
  <cols>
    <col min="1" max="4" width="0.125" customWidth="1"/>
    <col min="5" max="5" width="3.125" customWidth="1"/>
    <col min="6" max="6" width="53.75" customWidth="1"/>
    <col min="7" max="7" width="22.875" customWidth="1"/>
    <col min="8" max="8" width="17" customWidth="1"/>
    <col min="9" max="9" width="18.625" customWidth="1"/>
  </cols>
  <sheetData>
    <row r="2" spans="6:10" ht="18.75">
      <c r="F2" s="16" t="s">
        <v>0</v>
      </c>
      <c r="G2" s="16"/>
      <c r="H2" s="16"/>
      <c r="I2" s="16"/>
    </row>
    <row r="3" spans="6:10" ht="15.75">
      <c r="F3" s="17" t="s">
        <v>1</v>
      </c>
      <c r="G3" s="17"/>
      <c r="H3" s="17"/>
      <c r="I3" s="17"/>
    </row>
    <row r="4" spans="6:10">
      <c r="F4" s="18" t="s">
        <v>2</v>
      </c>
      <c r="G4" s="18"/>
      <c r="H4" s="18"/>
      <c r="I4" s="18"/>
    </row>
    <row r="5" spans="6:10" ht="15" thickBot="1">
      <c r="F5" s="19" t="s">
        <v>3</v>
      </c>
      <c r="G5" s="19"/>
      <c r="H5" s="19"/>
      <c r="I5" s="19"/>
    </row>
    <row r="6" spans="6:10" ht="23.25" customHeight="1" thickBot="1">
      <c r="F6" s="1" t="s">
        <v>4</v>
      </c>
      <c r="G6" s="2" t="s">
        <v>5</v>
      </c>
      <c r="H6" s="2" t="s">
        <v>37</v>
      </c>
      <c r="I6" s="2" t="s">
        <v>38</v>
      </c>
    </row>
    <row r="7" spans="6:10" ht="15.75">
      <c r="F7" s="3" t="s">
        <v>6</v>
      </c>
      <c r="G7" s="4">
        <f>465+4047</f>
        <v>4512</v>
      </c>
      <c r="H7" s="4">
        <f>1043+3325</f>
        <v>4368</v>
      </c>
      <c r="I7" s="4">
        <f>876+3352</f>
        <v>4228</v>
      </c>
    </row>
    <row r="8" spans="6:10" ht="15.75">
      <c r="F8" s="5" t="s">
        <v>7</v>
      </c>
      <c r="G8" s="6">
        <f>28+2803</f>
        <v>2831</v>
      </c>
      <c r="H8" s="6">
        <f>52+2797</f>
        <v>2849</v>
      </c>
      <c r="I8" s="6">
        <f>56+2644</f>
        <v>2700</v>
      </c>
    </row>
    <row r="9" spans="6:10" ht="15.75">
      <c r="F9" s="5" t="s">
        <v>8</v>
      </c>
      <c r="G9" s="6">
        <f>37+174</f>
        <v>211</v>
      </c>
      <c r="H9" s="6">
        <f>23+89</f>
        <v>112</v>
      </c>
      <c r="I9" s="6">
        <f>46+80</f>
        <v>126</v>
      </c>
    </row>
    <row r="10" spans="6:10" ht="15.75">
      <c r="F10" s="5" t="s">
        <v>9</v>
      </c>
      <c r="G10" s="6">
        <f>155+1418</f>
        <v>1573</v>
      </c>
      <c r="H10" s="6">
        <f>217+932</f>
        <v>1149</v>
      </c>
      <c r="I10" s="6">
        <f>140+684</f>
        <v>824</v>
      </c>
    </row>
    <row r="11" spans="6:10" ht="15.75">
      <c r="F11" s="5" t="s">
        <v>10</v>
      </c>
      <c r="G11" s="6">
        <f>1+368</f>
        <v>369</v>
      </c>
      <c r="H11" s="6">
        <f>1+408</f>
        <v>409</v>
      </c>
      <c r="I11" s="6">
        <f>10+322</f>
        <v>332</v>
      </c>
    </row>
    <row r="12" spans="6:10" ht="15.75">
      <c r="F12" s="5" t="s">
        <v>11</v>
      </c>
      <c r="G12" s="6">
        <f>0+22</f>
        <v>22</v>
      </c>
      <c r="H12" s="6">
        <f>0+13</f>
        <v>13</v>
      </c>
      <c r="I12" s="6">
        <f>0+20</f>
        <v>20</v>
      </c>
    </row>
    <row r="13" spans="6:10" ht="15.75">
      <c r="F13" s="5" t="s">
        <v>12</v>
      </c>
      <c r="G13" s="6">
        <f>402+2506</f>
        <v>2908</v>
      </c>
      <c r="H13" s="6">
        <f>752+1984</f>
        <v>2736</v>
      </c>
      <c r="I13" s="6">
        <f>745+2152</f>
        <v>2897</v>
      </c>
    </row>
    <row r="14" spans="6:10" ht="15.75">
      <c r="F14" s="5" t="s">
        <v>13</v>
      </c>
      <c r="G14" s="6">
        <f>33+1295</f>
        <v>1328</v>
      </c>
      <c r="H14" s="6">
        <f>54+1144</f>
        <v>1198</v>
      </c>
      <c r="I14" s="6">
        <f>50+1297</f>
        <v>1347</v>
      </c>
    </row>
    <row r="15" spans="6:10" ht="15.75">
      <c r="F15" s="5" t="s">
        <v>14</v>
      </c>
      <c r="G15" s="6">
        <f>0+3</f>
        <v>3</v>
      </c>
      <c r="H15" s="6">
        <f>0+4</f>
        <v>4</v>
      </c>
      <c r="I15" s="6">
        <f>1+5</f>
        <v>6</v>
      </c>
    </row>
    <row r="16" spans="6:10" ht="15.75">
      <c r="F16" s="5" t="s">
        <v>15</v>
      </c>
      <c r="G16" s="6">
        <f>70+569</f>
        <v>639</v>
      </c>
      <c r="H16" s="6">
        <f>85+444</f>
        <v>529</v>
      </c>
      <c r="I16" s="6">
        <f>77+317</f>
        <v>394</v>
      </c>
      <c r="J16" s="7"/>
    </row>
    <row r="17" spans="6:10" ht="15.75">
      <c r="F17" s="5" t="s">
        <v>16</v>
      </c>
      <c r="G17" s="6">
        <f>3+184</f>
        <v>187</v>
      </c>
      <c r="H17" s="6">
        <f>2+157</f>
        <v>159</v>
      </c>
      <c r="I17" s="6">
        <f>3+166</f>
        <v>169</v>
      </c>
      <c r="J17" s="7"/>
    </row>
    <row r="18" spans="6:10" ht="15.75">
      <c r="F18" s="5" t="s">
        <v>17</v>
      </c>
      <c r="G18" s="6">
        <f>0+1</f>
        <v>1</v>
      </c>
      <c r="H18" s="6">
        <f>1+0</f>
        <v>1</v>
      </c>
      <c r="I18" s="6">
        <f>0+1</f>
        <v>1</v>
      </c>
      <c r="J18" s="7"/>
    </row>
    <row r="19" spans="6:10" ht="15.75">
      <c r="F19" s="5" t="s">
        <v>42</v>
      </c>
      <c r="G19" s="6">
        <f>487+5341+2357</f>
        <v>8185</v>
      </c>
      <c r="H19" s="6">
        <f>1323+3716+157</f>
        <v>5196</v>
      </c>
      <c r="I19" s="6">
        <f>1053+3891+140</f>
        <v>5084</v>
      </c>
    </row>
    <row r="20" spans="6:10" ht="15.75">
      <c r="F20" s="5" t="s">
        <v>43</v>
      </c>
      <c r="G20" s="6">
        <f>36+5404+463</f>
        <v>5903</v>
      </c>
      <c r="H20" s="6">
        <f>84+4068+85</f>
        <v>4237</v>
      </c>
      <c r="I20" s="6">
        <f>112+4203+75</f>
        <v>4390</v>
      </c>
    </row>
    <row r="21" spans="6:10" ht="15.75">
      <c r="F21" s="5" t="s">
        <v>44</v>
      </c>
      <c r="G21" s="6">
        <f>19+1467+65</f>
        <v>1551</v>
      </c>
      <c r="H21" s="6">
        <f>36+763+8</f>
        <v>807</v>
      </c>
      <c r="I21" s="6">
        <f>32+753+75</f>
        <v>860</v>
      </c>
    </row>
    <row r="22" spans="6:10" ht="15.75">
      <c r="F22" s="5" t="s">
        <v>18</v>
      </c>
      <c r="G22" s="6">
        <f>100+742</f>
        <v>842</v>
      </c>
      <c r="H22" s="6">
        <f>233+461</f>
        <v>694</v>
      </c>
      <c r="I22" s="6">
        <f>260+617</f>
        <v>877</v>
      </c>
    </row>
    <row r="23" spans="6:10" ht="15.75">
      <c r="F23" s="5" t="s">
        <v>19</v>
      </c>
      <c r="G23" s="6">
        <f>144+648</f>
        <v>792</v>
      </c>
      <c r="H23" s="6">
        <f>155+505</f>
        <v>660</v>
      </c>
      <c r="I23" s="6">
        <f>327+631</f>
        <v>958</v>
      </c>
    </row>
    <row r="24" spans="6:10" ht="15.75">
      <c r="F24" s="5" t="s">
        <v>20</v>
      </c>
      <c r="G24" s="6">
        <f>0+22</f>
        <v>22</v>
      </c>
      <c r="H24" s="6">
        <f>4+24</f>
        <v>28</v>
      </c>
      <c r="I24" s="6">
        <f>2+15</f>
        <v>17</v>
      </c>
    </row>
    <row r="25" spans="6:10" ht="15.75">
      <c r="F25" s="5" t="s">
        <v>21</v>
      </c>
      <c r="G25" s="6">
        <f>40+230</f>
        <v>270</v>
      </c>
      <c r="H25" s="6">
        <f>42+116</f>
        <v>158</v>
      </c>
      <c r="I25" s="6">
        <f>34+109</f>
        <v>143</v>
      </c>
    </row>
    <row r="26" spans="6:10" ht="15.75">
      <c r="F26" s="5" t="s">
        <v>22</v>
      </c>
      <c r="G26" s="6">
        <f>0+78</f>
        <v>78</v>
      </c>
      <c r="H26" s="6">
        <f>0+54</f>
        <v>54</v>
      </c>
      <c r="I26" s="6">
        <f>1+58</f>
        <v>59</v>
      </c>
    </row>
    <row r="27" spans="6:10" ht="15.75">
      <c r="F27" s="5" t="s">
        <v>23</v>
      </c>
      <c r="G27" s="6">
        <f>0+1</f>
        <v>1</v>
      </c>
      <c r="H27" s="6">
        <f>1+3</f>
        <v>4</v>
      </c>
      <c r="I27" s="6">
        <f>0+1</f>
        <v>1</v>
      </c>
    </row>
    <row r="28" spans="6:10" ht="15.75">
      <c r="F28" s="5" t="s">
        <v>40</v>
      </c>
      <c r="G28" s="6">
        <f>750+13659+258</f>
        <v>14667</v>
      </c>
      <c r="H28" s="6">
        <f>1751+9640+250</f>
        <v>11641</v>
      </c>
      <c r="I28" s="6">
        <f>1783+10121+218</f>
        <v>12122</v>
      </c>
    </row>
    <row r="29" spans="6:10" ht="15.75">
      <c r="F29" s="5" t="s">
        <v>24</v>
      </c>
      <c r="G29" s="6">
        <f>4873+1267</f>
        <v>6140</v>
      </c>
      <c r="H29" s="6">
        <f>4308+1301</f>
        <v>5609</v>
      </c>
      <c r="I29" s="6">
        <f>6776+1740</f>
        <v>8516</v>
      </c>
    </row>
    <row r="30" spans="6:10" ht="15.75">
      <c r="F30" s="5" t="s">
        <v>39</v>
      </c>
      <c r="G30" s="6">
        <f>35+139</f>
        <v>174</v>
      </c>
      <c r="H30" s="6">
        <f>35+118</f>
        <v>153</v>
      </c>
      <c r="I30" s="6">
        <f>696+1064</f>
        <v>1760</v>
      </c>
    </row>
    <row r="31" spans="6:10" ht="15.75">
      <c r="F31" s="5" t="s">
        <v>25</v>
      </c>
      <c r="G31" s="6">
        <f>9+23</f>
        <v>32</v>
      </c>
      <c r="H31" s="6">
        <f>8+18</f>
        <v>26</v>
      </c>
      <c r="I31" s="6">
        <v>0</v>
      </c>
    </row>
    <row r="32" spans="6:10" ht="15.75">
      <c r="F32" s="5" t="s">
        <v>26</v>
      </c>
      <c r="G32" s="6">
        <f>1+2</f>
        <v>3</v>
      </c>
      <c r="H32" s="6">
        <v>3</v>
      </c>
      <c r="I32" s="6">
        <v>0</v>
      </c>
    </row>
    <row r="33" spans="6:9" ht="15.75">
      <c r="F33" s="5" t="s">
        <v>27</v>
      </c>
      <c r="G33" s="6">
        <v>0</v>
      </c>
      <c r="H33" s="6">
        <v>0</v>
      </c>
      <c r="I33" s="6">
        <v>0</v>
      </c>
    </row>
    <row r="34" spans="6:9" ht="15.75">
      <c r="F34" s="5" t="s">
        <v>28</v>
      </c>
      <c r="G34" s="6">
        <f>15+141</f>
        <v>156</v>
      </c>
      <c r="H34" s="6">
        <v>7</v>
      </c>
      <c r="I34" s="6">
        <f>44+93</f>
        <v>137</v>
      </c>
    </row>
    <row r="35" spans="6:9" ht="15.75">
      <c r="F35" s="5" t="s">
        <v>29</v>
      </c>
      <c r="G35" s="6">
        <v>7</v>
      </c>
      <c r="H35" s="6">
        <f>2+5</f>
        <v>7</v>
      </c>
      <c r="I35" s="6">
        <v>0</v>
      </c>
    </row>
    <row r="36" spans="6:9" ht="15.75">
      <c r="F36" s="5" t="s">
        <v>30</v>
      </c>
      <c r="G36" s="6">
        <v>0</v>
      </c>
      <c r="H36" s="6">
        <v>0</v>
      </c>
      <c r="I36" s="6">
        <v>0</v>
      </c>
    </row>
    <row r="37" spans="6:9" ht="15.75">
      <c r="F37" s="5" t="s">
        <v>31</v>
      </c>
      <c r="G37" s="6">
        <v>1</v>
      </c>
      <c r="H37" s="6">
        <v>0</v>
      </c>
      <c r="I37" s="6">
        <v>0</v>
      </c>
    </row>
    <row r="38" spans="6:9" ht="15.75">
      <c r="F38" s="5" t="s">
        <v>32</v>
      </c>
      <c r="G38" s="6">
        <v>9</v>
      </c>
      <c r="H38" s="6">
        <f>2+4</f>
        <v>6</v>
      </c>
      <c r="I38" s="6">
        <v>1</v>
      </c>
    </row>
    <row r="39" spans="6:9" ht="15.75">
      <c r="F39" s="5" t="s">
        <v>33</v>
      </c>
      <c r="G39" s="6">
        <v>0</v>
      </c>
      <c r="H39" s="6">
        <v>0</v>
      </c>
      <c r="I39" s="6">
        <v>0</v>
      </c>
    </row>
    <row r="40" spans="6:9" ht="15.75">
      <c r="F40" s="5" t="s">
        <v>34</v>
      </c>
      <c r="G40" s="6">
        <v>132</v>
      </c>
      <c r="H40" s="6">
        <v>134</v>
      </c>
      <c r="I40" s="6">
        <v>158</v>
      </c>
    </row>
    <row r="41" spans="6:9" ht="16.5" thickBot="1">
      <c r="F41" s="5" t="s">
        <v>35</v>
      </c>
      <c r="G41" s="8">
        <v>7</v>
      </c>
      <c r="H41" s="6">
        <v>5</v>
      </c>
      <c r="I41" s="14">
        <v>5</v>
      </c>
    </row>
    <row r="42" spans="6:9" ht="16.5" thickBot="1">
      <c r="F42" s="9" t="s">
        <v>36</v>
      </c>
      <c r="G42" s="10">
        <f>SUM(G7:G41)</f>
        <v>53556</v>
      </c>
      <c r="H42" s="10">
        <f>SUM(H7:H41)</f>
        <v>42956</v>
      </c>
      <c r="I42" s="10">
        <f>SUM(I7:I41)</f>
        <v>48132</v>
      </c>
    </row>
    <row r="43" spans="6:9" ht="15">
      <c r="F43" s="15" t="s">
        <v>41</v>
      </c>
      <c r="G43" s="11"/>
    </row>
    <row r="58" spans="5:7" ht="15.75">
      <c r="E58" s="12"/>
      <c r="F58" s="12"/>
      <c r="G58" s="12"/>
    </row>
    <row r="59" spans="5:7" ht="15.75">
      <c r="E59" s="13"/>
      <c r="F59" s="13"/>
      <c r="G59" s="13"/>
    </row>
  </sheetData>
  <mergeCells count="4">
    <mergeCell ref="F2:I2"/>
    <mergeCell ref="F3:I3"/>
    <mergeCell ref="F4:I4"/>
    <mergeCell ref="F5:I5"/>
  </mergeCells>
  <phoneticPr fontId="10" type="noConversion"/>
  <pageMargins left="0.42" right="0.42" top="0.28000000000000003" bottom="0.17" header="0.17" footer="0.17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Amos ap. Perez</cp:lastModifiedBy>
  <cp:lastPrinted>2026-04-21T15:10:31Z</cp:lastPrinted>
  <dcterms:created xsi:type="dcterms:W3CDTF">2026-04-01T15:20:16Z</dcterms:created>
  <dcterms:modified xsi:type="dcterms:W3CDTF">2026-04-23T13:12:32Z</dcterms:modified>
</cp:coreProperties>
</file>