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368A53D5-3001-4AFD-8008-82F481355A82}" xr6:coauthVersionLast="47" xr6:coauthVersionMax="47" xr10:uidLastSave="{00000000-0000-0000-0000-000000000000}"/>
  <bookViews>
    <workbookView xWindow="-120" yWindow="-120" windowWidth="29040" windowHeight="15720" tabRatio="960" xr2:uid="{1DE7D6FD-8B9C-48F5-BA82-EE3322FE8606}"/>
  </bookViews>
  <sheets>
    <sheet name="Resumen General Ingresos 2025" sheetId="17" r:id="rId1"/>
  </sheets>
  <externalReferences>
    <externalReference r:id="rId2"/>
  </externalReferences>
  <definedNames>
    <definedName name="_xlnm.Print_Area" localSheetId="0">'Resumen General Ingresos 2025'!$A$1:$L$100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17" l="1"/>
  <c r="C65" i="17"/>
  <c r="D76" i="17"/>
  <c r="L46" i="17"/>
  <c r="G47" i="17"/>
  <c r="G58" i="17" s="1"/>
  <c r="L48" i="17"/>
  <c r="L49" i="17"/>
  <c r="L50" i="17"/>
  <c r="L51" i="17"/>
  <c r="L52" i="17"/>
  <c r="L53" i="17"/>
  <c r="L54" i="17"/>
  <c r="L55" i="17"/>
  <c r="L56" i="17"/>
  <c r="L57" i="17"/>
  <c r="B58" i="17"/>
  <c r="C58" i="17"/>
  <c r="D58" i="17"/>
  <c r="E58" i="17"/>
  <c r="F58" i="17"/>
  <c r="I26" i="17"/>
  <c r="G26" i="17"/>
  <c r="D26" i="17"/>
  <c r="J29" i="17"/>
  <c r="C27" i="17"/>
  <c r="D27" i="17" s="1"/>
  <c r="K28" i="17"/>
  <c r="I27" i="17"/>
  <c r="F27" i="17"/>
  <c r="F28" i="17"/>
  <c r="G28" i="17" s="1"/>
  <c r="G25" i="17"/>
  <c r="I25" i="17"/>
  <c r="B24" i="17"/>
  <c r="B29" i="17" s="1"/>
  <c r="I24" i="17"/>
  <c r="D23" i="17"/>
  <c r="I23" i="17"/>
  <c r="I22" i="17"/>
  <c r="D22" i="17"/>
  <c r="G21" i="17"/>
  <c r="I21" i="17"/>
  <c r="I20" i="17"/>
  <c r="D21" i="17"/>
  <c r="D20" i="17"/>
  <c r="G20" i="17"/>
  <c r="I17" i="17"/>
  <c r="I19" i="17"/>
  <c r="I18" i="17"/>
  <c r="G19" i="17"/>
  <c r="D19" i="17"/>
  <c r="L19" i="17" s="1"/>
  <c r="D18" i="17"/>
  <c r="G22" i="17"/>
  <c r="G23" i="17"/>
  <c r="G24" i="17"/>
  <c r="D25" i="17"/>
  <c r="G17" i="17"/>
  <c r="D17" i="17"/>
  <c r="M33" i="17"/>
  <c r="G18" i="17"/>
  <c r="K27" i="17"/>
  <c r="K29" i="17" s="1"/>
  <c r="C28" i="17"/>
  <c r="D28" i="17" s="1"/>
  <c r="E29" i="17"/>
  <c r="N27" i="17"/>
  <c r="H29" i="17"/>
  <c r="I28" i="17"/>
  <c r="F29" i="17" l="1"/>
  <c r="D24" i="17"/>
  <c r="D29" i="17" s="1"/>
  <c r="G27" i="17"/>
  <c r="H47" i="17"/>
  <c r="H58" i="17" s="1"/>
  <c r="D72" i="17"/>
  <c r="D65" i="17"/>
  <c r="E65" i="17" s="1"/>
  <c r="L20" i="17"/>
  <c r="L17" i="17"/>
  <c r="L25" i="17"/>
  <c r="L26" i="17"/>
  <c r="L21" i="17"/>
  <c r="L28" i="17"/>
  <c r="L22" i="17"/>
  <c r="I29" i="17"/>
  <c r="C29" i="17"/>
  <c r="L23" i="17"/>
  <c r="G29" i="17"/>
  <c r="L27" i="17"/>
  <c r="L18" i="17"/>
  <c r="L24" i="17" l="1"/>
  <c r="D70" i="17"/>
  <c r="D73" i="17" s="1"/>
  <c r="D77" i="17" s="1"/>
  <c r="I47" i="17"/>
  <c r="L29" i="17"/>
  <c r="I58" i="17" l="1"/>
  <c r="J47" i="17"/>
  <c r="J58" i="17" l="1"/>
  <c r="K47" i="17"/>
  <c r="K58" i="17" s="1"/>
  <c r="L47" i="17" l="1"/>
  <c r="L58" i="17" s="1"/>
</calcChain>
</file>

<file path=xl/sharedStrings.xml><?xml version="1.0" encoding="utf-8"?>
<sst xmlns="http://schemas.openxmlformats.org/spreadsheetml/2006/main" count="101" uniqueCount="75">
  <si>
    <t>TOTAL</t>
  </si>
  <si>
    <t>MESES</t>
  </si>
  <si>
    <t>ENERO</t>
  </si>
  <si>
    <t>MARZO</t>
  </si>
  <si>
    <t>FEBRERO</t>
  </si>
  <si>
    <t>ABRIL</t>
  </si>
  <si>
    <t>MAYO</t>
  </si>
  <si>
    <t>JUNIO</t>
  </si>
  <si>
    <t>JULIO</t>
  </si>
  <si>
    <t>SEPTIEMBRE</t>
  </si>
  <si>
    <t>NOVIEMBRE</t>
  </si>
  <si>
    <t>DICIEMBRE</t>
  </si>
  <si>
    <t>(EN RD$ Y US$)</t>
  </si>
  <si>
    <t>DIRECCIÓN GENERAL DE PASAPORTES</t>
  </si>
  <si>
    <t>EQUIVALENTES               US$ / RD$</t>
  </si>
  <si>
    <t>TOTAL GENERAL</t>
  </si>
  <si>
    <t xml:space="preserve">OCTUBRE   </t>
  </si>
  <si>
    <t>240-015423-0</t>
  </si>
  <si>
    <t>CUENTAS RECAUDADORAS</t>
  </si>
  <si>
    <t>SECCION DE INGRESOS</t>
  </si>
  <si>
    <t>AGOSTO</t>
  </si>
  <si>
    <t>US$ DOLLAR</t>
  </si>
  <si>
    <t>EQUIVALENTES US$ / RD$</t>
  </si>
  <si>
    <t>COBROS CON TARJETA DE CREDITO</t>
  </si>
  <si>
    <t>CUENTA UNICA TESORERIA NACIONAL</t>
  </si>
  <si>
    <t>RECAUDACION  IMPUESTOS</t>
  </si>
  <si>
    <t>USD DOLLAR</t>
  </si>
  <si>
    <t>DIVISION DE TESORERIA (SECCION DE INGRESOS)</t>
  </si>
  <si>
    <t xml:space="preserve">REPORTE DE RECAUDACIONES </t>
  </si>
  <si>
    <t>DEPARTAMENTO FINANCIERO</t>
  </si>
  <si>
    <t xml:space="preserve">REVISADO POR:  </t>
  </si>
  <si>
    <t>APROBADO POR:</t>
  </si>
  <si>
    <t xml:space="preserve">ELABORADO POR:  </t>
  </si>
  <si>
    <t xml:space="preserve"> LICDA. JOSEFINA LOPEZ</t>
  </si>
  <si>
    <t>LIC. DAGOBERTO OVALLES MORDAN</t>
  </si>
  <si>
    <t>AJUSTES REALIZADOS EN EL LIBRO DE  LA CUENTA UNICA DEL TESORO (CUT)</t>
  </si>
  <si>
    <t>ENERO - DICIEMBRE 2025</t>
  </si>
  <si>
    <t>TRANSFERENCIAS CONSIDERADA DESPES DEL CIERRE</t>
  </si>
  <si>
    <t>TOTAL GENERAL OTROS INGRESOS</t>
  </si>
  <si>
    <t>REPORTE DE RECAUDACIONES / OTROS INGRESOS</t>
  </si>
  <si>
    <t>COLECTORA BANCO DE RESERVAS</t>
  </si>
  <si>
    <t>TOTAL CUENTA COLECTORA</t>
  </si>
  <si>
    <t>CUENTA US$ - LIBRETAS</t>
  </si>
  <si>
    <t>CUENTA US$ - SERVICIOS</t>
  </si>
  <si>
    <t>TOTAL CUENTA CUT</t>
  </si>
  <si>
    <t>(EN RD$ )</t>
  </si>
  <si>
    <t>LICDA. CLAUDIA COLON</t>
  </si>
  <si>
    <t>Otros Ingresos</t>
  </si>
  <si>
    <t>CORRECCION BALANCE AL 31/12/2024</t>
  </si>
  <si>
    <t xml:space="preserve">PARTIDAS NO CONSIDERADAS EN EL MES </t>
  </si>
  <si>
    <t xml:space="preserve">CREDITO POR ASIGNACION DE CUOTA </t>
  </si>
  <si>
    <t xml:space="preserve">ENCARGADO </t>
  </si>
  <si>
    <t xml:space="preserve"> DEPARTAMENTO FINANCIERO</t>
  </si>
  <si>
    <t>TRASFERENCIAS RECIBIDAS DE SIRITE PO EL FONDO 100</t>
  </si>
  <si>
    <t>TRASFERENCIAS RECIBIDAS DE SIRITE POR EL FONDO 2087</t>
  </si>
  <si>
    <t>010-251875-0 (010-249550-5) (FONDO 100)</t>
  </si>
  <si>
    <t>240-015423-0 (FONDO 2087)</t>
  </si>
  <si>
    <t>010-250837-2 (FONDO 100)</t>
  </si>
  <si>
    <t>314-000015-4 (FONDO 2087)</t>
  </si>
  <si>
    <t>DEDUCCIONES SEGURO COMPLEMENTARIO A EMPLEADOS (FONDO 2087)</t>
  </si>
  <si>
    <t xml:space="preserve"> </t>
  </si>
  <si>
    <t>ENCARGADA DE LA DIVISION DE TESORERIA</t>
  </si>
  <si>
    <t>Nota 04:  En la Cuenta Colectora en Dolares No. 3140000154, en el mes de agosto se ajusto el valor de US$40.00.  Anexo documentos.</t>
  </si>
  <si>
    <t>Ingresos Cuenta CUT Año 2025 (Enero - Diciembre) - Fondo 2087</t>
  </si>
  <si>
    <t>Otros Ingresos Enero - Diciembre Año 2025 Fondo 2087</t>
  </si>
  <si>
    <t>Nota 03:  Favor tomar nota de que los valores reflejados en Tarjeta de Crédito reportados por las Oficinas Provinciales, Puntos Gob.  Y  Sede Central están presentados en montos Brutos.  (Sin aplicar el descuento del 2.35% de descuento).</t>
  </si>
  <si>
    <t>Nota 01:  Tasa de conversión Cuenta en Dólares No. 010-250837-2 Enero - Diciembre 2025 del Sistema de Información de la Gestión Financiera (SIGEF). (Enero $61.96; Febrero $62.52; Marzo  $63.48; Abril $58.94; Mayo $59.34; Junio $59.27; Julio $60.59, Agosto $62.65; Septiembre $62.40; Octubre $63.82).</t>
  </si>
  <si>
    <t>Nota 02:  Tasa de conversión Cuenta en Dólares No. 314-000015-4 Enero - Diciembre 2025 de los Movimientos Financieros en Libro, Sistema de Información de la Gestión Financiera. (Enero $10,813,245.84; Febrero $6,215,289.74; Marzo $22,567,358.69; Abril $17,878,240.74; Mayo $12,766,520.42; Junio $18,316,878.17; Julio $15,601,873.46; Agosto $8,168,961.62; Septiembre $15,989,168.07; Octubre $14,048,319.94).</t>
  </si>
  <si>
    <t>Subtotal Ingresos Fondo 2087</t>
  </si>
  <si>
    <t>Cotectora Servicios Consulados Exterior Enero - Diciembre 2025</t>
  </si>
  <si>
    <t>Colectora Libretas Consulado Exterior Enero - Diciembre 2025 Fondo 100</t>
  </si>
  <si>
    <t>Subtotal Ingresos Fondo 100</t>
  </si>
  <si>
    <t>Cuentas Colectoras Banreservas y Web Enero - Diciemmbre 2025 Fndo 100</t>
  </si>
  <si>
    <t xml:space="preserve"> Total General Colectoras (Fuentes 100 y 2087)</t>
  </si>
  <si>
    <r>
      <rPr>
        <b/>
        <sz val="11"/>
        <color indexed="8"/>
        <rFont val="Arial"/>
        <family val="2"/>
      </rPr>
      <t>TRANSFERENCIAS</t>
    </r>
    <r>
      <rPr>
        <b/>
        <sz val="11"/>
        <color indexed="8"/>
        <rFont val="Arial"/>
        <family val="2"/>
      </rPr>
      <t xml:space="preserve"> NO APLICADA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</si>
</sst>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([$€]* #,##0.00_);_([$€]* \(#,##0.00\);_([$€]* &quot;-&quot;??_);_(@_)"/>
  </numFmts>
  <fonts count="29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color indexed="1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22"/>
      <color indexed="8"/>
      <name val="Arial"/>
      <family val="2"/>
    </font>
    <font>
      <b/>
      <sz val="16"/>
      <color indexed="8"/>
      <name val="Arial"/>
      <family val="2"/>
    </font>
    <font>
      <b/>
      <sz val="20"/>
      <color indexed="8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14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u val="singleAccounting"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 tint="0.39997558519241921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165" fontId="2" fillId="0" borderId="0" xfId="0" applyNumberFormat="1" applyFont="1"/>
    <xf numFmtId="165" fontId="3" fillId="0" borderId="0" xfId="0" applyNumberFormat="1" applyFont="1"/>
    <xf numFmtId="165" fontId="4" fillId="0" borderId="0" xfId="0" applyNumberFormat="1" applyFont="1" applyAlignment="1">
      <alignment horizontal="center"/>
    </xf>
    <xf numFmtId="165" fontId="5" fillId="0" borderId="0" xfId="0" applyNumberFormat="1" applyFont="1"/>
    <xf numFmtId="165" fontId="10" fillId="0" borderId="0" xfId="0" applyNumberFormat="1" applyFont="1"/>
    <xf numFmtId="0" fontId="8" fillId="2" borderId="0" xfId="0" applyFont="1" applyFill="1" applyAlignment="1">
      <alignment horizontal="justify"/>
    </xf>
    <xf numFmtId="165" fontId="11" fillId="0" borderId="0" xfId="0" applyNumberFormat="1" applyFont="1"/>
    <xf numFmtId="0" fontId="7" fillId="2" borderId="0" xfId="0" applyFont="1" applyFill="1" applyAlignment="1">
      <alignment horizontal="justify"/>
    </xf>
    <xf numFmtId="165" fontId="9" fillId="0" borderId="0" xfId="0" applyNumberFormat="1" applyFont="1"/>
    <xf numFmtId="0" fontId="20" fillId="0" borderId="0" xfId="0" applyFont="1" applyAlignment="1">
      <alignment horizontal="left" wrapText="1"/>
    </xf>
    <xf numFmtId="165" fontId="12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justify"/>
    </xf>
    <xf numFmtId="0" fontId="14" fillId="3" borderId="2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wrapText="1"/>
    </xf>
    <xf numFmtId="0" fontId="4" fillId="3" borderId="4" xfId="0" applyFont="1" applyFill="1" applyBorder="1" applyAlignment="1">
      <alignment horizontal="justify"/>
    </xf>
    <xf numFmtId="0" fontId="4" fillId="3" borderId="2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5" fontId="19" fillId="0" borderId="0" xfId="0" applyNumberFormat="1" applyFont="1"/>
    <xf numFmtId="43" fontId="24" fillId="0" borderId="6" xfId="2" applyFont="1" applyFill="1" applyBorder="1" applyAlignment="1" applyProtection="1">
      <alignment horizontal="right"/>
    </xf>
    <xf numFmtId="165" fontId="18" fillId="0" borderId="0" xfId="0" applyNumberFormat="1" applyFont="1" applyAlignment="1">
      <alignment horizontal="center"/>
    </xf>
    <xf numFmtId="0" fontId="11" fillId="0" borderId="8" xfId="0" applyFont="1" applyBorder="1"/>
    <xf numFmtId="43" fontId="26" fillId="0" borderId="22" xfId="2" applyFont="1" applyFill="1" applyBorder="1" applyAlignment="1" applyProtection="1"/>
    <xf numFmtId="43" fontId="26" fillId="0" borderId="6" xfId="2" applyFont="1" applyFill="1" applyBorder="1" applyAlignment="1" applyProtection="1"/>
    <xf numFmtId="43" fontId="26" fillId="0" borderId="23" xfId="2" applyFont="1" applyFill="1" applyBorder="1" applyAlignment="1" applyProtection="1"/>
    <xf numFmtId="43" fontId="26" fillId="0" borderId="24" xfId="2" applyFont="1" applyFill="1" applyBorder="1" applyAlignment="1" applyProtection="1"/>
    <xf numFmtId="43" fontId="11" fillId="0" borderId="25" xfId="2" applyFont="1" applyFill="1" applyBorder="1" applyAlignment="1" applyProtection="1"/>
    <xf numFmtId="43" fontId="11" fillId="0" borderId="23" xfId="2" applyFont="1" applyFill="1" applyBorder="1" applyAlignment="1" applyProtection="1"/>
    <xf numFmtId="43" fontId="11" fillId="0" borderId="26" xfId="2" applyFont="1" applyFill="1" applyBorder="1" applyAlignment="1" applyProtection="1"/>
    <xf numFmtId="43" fontId="11" fillId="0" borderId="27" xfId="2" applyFont="1" applyFill="1" applyBorder="1" applyAlignment="1" applyProtection="1"/>
    <xf numFmtId="43" fontId="11" fillId="0" borderId="28" xfId="2" applyFont="1" applyFill="1" applyBorder="1" applyAlignment="1" applyProtection="1"/>
    <xf numFmtId="0" fontId="11" fillId="0" borderId="9" xfId="0" applyFont="1" applyBorder="1"/>
    <xf numFmtId="43" fontId="26" fillId="0" borderId="10" xfId="2" applyFont="1" applyFill="1" applyBorder="1" applyAlignment="1" applyProtection="1"/>
    <xf numFmtId="43" fontId="11" fillId="0" borderId="22" xfId="2" applyFont="1" applyFill="1" applyBorder="1" applyAlignment="1" applyProtection="1"/>
    <xf numFmtId="43" fontId="26" fillId="0" borderId="29" xfId="2" applyFont="1" applyFill="1" applyBorder="1" applyAlignment="1" applyProtection="1"/>
    <xf numFmtId="43" fontId="11" fillId="0" borderId="10" xfId="2" applyFont="1" applyFill="1" applyBorder="1" applyAlignment="1" applyProtection="1"/>
    <xf numFmtId="43" fontId="26" fillId="0" borderId="22" xfId="2" applyFont="1" applyFill="1" applyBorder="1" applyAlignment="1" applyProtection="1">
      <alignment horizontal="left" indent="1"/>
    </xf>
    <xf numFmtId="0" fontId="11" fillId="0" borderId="10" xfId="0" applyFont="1" applyBorder="1"/>
    <xf numFmtId="0" fontId="11" fillId="0" borderId="11" xfId="0" applyFont="1" applyBorder="1"/>
    <xf numFmtId="0" fontId="13" fillId="2" borderId="12" xfId="0" applyFont="1" applyFill="1" applyBorder="1" applyAlignment="1">
      <alignment horizontal="center"/>
    </xf>
    <xf numFmtId="43" fontId="22" fillId="0" borderId="5" xfId="2" applyFont="1" applyBorder="1"/>
    <xf numFmtId="43" fontId="22" fillId="0" borderId="30" xfId="2" applyFont="1" applyBorder="1"/>
    <xf numFmtId="0" fontId="13" fillId="2" borderId="7" xfId="0" applyFont="1" applyFill="1" applyBorder="1"/>
    <xf numFmtId="164" fontId="13" fillId="0" borderId="0" xfId="0" applyNumberFormat="1" applyFont="1"/>
    <xf numFmtId="0" fontId="22" fillId="0" borderId="0" xfId="0" applyFont="1" applyAlignment="1">
      <alignment horizontal="left" wrapText="1"/>
    </xf>
    <xf numFmtId="43" fontId="27" fillId="5" borderId="16" xfId="2" applyFont="1" applyFill="1" applyBorder="1" applyAlignment="1">
      <alignment wrapText="1"/>
    </xf>
    <xf numFmtId="43" fontId="27" fillId="5" borderId="33" xfId="2" applyFont="1" applyFill="1" applyBorder="1" applyAlignment="1">
      <alignment wrapText="1"/>
    </xf>
    <xf numFmtId="43" fontId="27" fillId="5" borderId="3" xfId="2" applyFont="1" applyFill="1" applyBorder="1" applyAlignment="1">
      <alignment horizontal="left" wrapText="1"/>
    </xf>
    <xf numFmtId="43" fontId="21" fillId="5" borderId="33" xfId="2" applyFont="1" applyFill="1" applyBorder="1" applyAlignment="1">
      <alignment horizontal="left" wrapText="1"/>
    </xf>
    <xf numFmtId="43" fontId="27" fillId="5" borderId="33" xfId="2" applyFont="1" applyFill="1" applyBorder="1" applyAlignment="1">
      <alignment horizontal="left" wrapText="1"/>
    </xf>
    <xf numFmtId="43" fontId="28" fillId="5" borderId="33" xfId="2" applyFont="1" applyFill="1" applyBorder="1" applyAlignment="1">
      <alignment horizontal="left" wrapText="1"/>
    </xf>
    <xf numFmtId="43" fontId="21" fillId="5" borderId="3" xfId="2" applyFont="1" applyFill="1" applyBorder="1" applyAlignment="1">
      <alignment horizontal="left" wrapText="1"/>
    </xf>
    <xf numFmtId="0" fontId="7" fillId="2" borderId="7" xfId="0" applyFont="1" applyFill="1" applyBorder="1"/>
    <xf numFmtId="43" fontId="20" fillId="0" borderId="5" xfId="2" applyFont="1" applyBorder="1"/>
    <xf numFmtId="43" fontId="20" fillId="0" borderId="31" xfId="2" applyFont="1" applyBorder="1"/>
    <xf numFmtId="0" fontId="7" fillId="2" borderId="1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65" fontId="20" fillId="0" borderId="5" xfId="0" applyNumberFormat="1" applyFont="1" applyBorder="1"/>
    <xf numFmtId="0" fontId="7" fillId="2" borderId="12" xfId="0" applyFont="1" applyFill="1" applyBorder="1"/>
    <xf numFmtId="0" fontId="9" fillId="0" borderId="11" xfId="0" applyFont="1" applyBorder="1"/>
    <xf numFmtId="0" fontId="9" fillId="0" borderId="10" xfId="0" applyFont="1" applyBorder="1"/>
    <xf numFmtId="0" fontId="9" fillId="0" borderId="9" xfId="0" applyFont="1" applyBorder="1"/>
    <xf numFmtId="0" fontId="9" fillId="0" borderId="8" xfId="0" applyFont="1" applyBorder="1"/>
    <xf numFmtId="165" fontId="6" fillId="0" borderId="0" xfId="0" applyNumberFormat="1" applyFont="1" applyAlignment="1">
      <alignment horizontal="center"/>
    </xf>
    <xf numFmtId="165" fontId="21" fillId="0" borderId="5" xfId="0" applyNumberFormat="1" applyFont="1" applyBorder="1"/>
    <xf numFmtId="164" fontId="7" fillId="0" borderId="0" xfId="0" applyNumberFormat="1" applyFont="1"/>
    <xf numFmtId="43" fontId="20" fillId="0" borderId="30" xfId="2" applyFont="1" applyBorder="1"/>
    <xf numFmtId="165" fontId="5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43" fontId="20" fillId="0" borderId="0" xfId="2" applyFont="1" applyFill="1" applyBorder="1" applyAlignment="1">
      <alignment horizontal="left" wrapText="1"/>
    </xf>
    <xf numFmtId="43" fontId="21" fillId="0" borderId="0" xfId="2" applyFont="1" applyFill="1" applyBorder="1" applyAlignment="1">
      <alignment horizontal="left" wrapText="1"/>
    </xf>
    <xf numFmtId="0" fontId="13" fillId="0" borderId="0" xfId="0" applyFont="1"/>
    <xf numFmtId="0" fontId="11" fillId="0" borderId="0" xfId="0" applyFont="1"/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vertical="top" wrapText="1"/>
    </xf>
    <xf numFmtId="43" fontId="20" fillId="0" borderId="0" xfId="2" applyFont="1" applyFill="1" applyBorder="1" applyAlignment="1">
      <alignment horizontal="center" wrapText="1"/>
    </xf>
    <xf numFmtId="43" fontId="21" fillId="0" borderId="0" xfId="2" applyFont="1" applyFill="1" applyBorder="1" applyAlignment="1">
      <alignment horizontal="center" wrapText="1"/>
    </xf>
    <xf numFmtId="165" fontId="10" fillId="0" borderId="0" xfId="0" applyNumberFormat="1" applyFont="1" applyAlignment="1">
      <alignment horizontal="center"/>
    </xf>
    <xf numFmtId="165" fontId="18" fillId="0" borderId="0" xfId="0" applyNumberFormat="1" applyFont="1"/>
    <xf numFmtId="165" fontId="18" fillId="0" borderId="19" xfId="0" applyNumberFormat="1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13" fillId="0" borderId="15" xfId="0" applyFont="1" applyBorder="1" applyAlignment="1">
      <alignment horizontal="center"/>
    </xf>
    <xf numFmtId="165" fontId="18" fillId="0" borderId="15" xfId="0" applyNumberFormat="1" applyFont="1" applyBorder="1" applyAlignment="1">
      <alignment horizontal="center"/>
    </xf>
    <xf numFmtId="0" fontId="22" fillId="0" borderId="19" xfId="0" applyFont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43" fontId="20" fillId="5" borderId="32" xfId="2" applyFont="1" applyFill="1" applyBorder="1" applyAlignment="1">
      <alignment horizontal="left"/>
    </xf>
    <xf numFmtId="43" fontId="20" fillId="5" borderId="0" xfId="2" applyFont="1" applyFill="1" applyBorder="1" applyAlignment="1">
      <alignment horizontal="left"/>
    </xf>
    <xf numFmtId="43" fontId="24" fillId="5" borderId="32" xfId="2" applyFont="1" applyFill="1" applyBorder="1" applyAlignment="1">
      <alignment horizontal="justify"/>
    </xf>
    <xf numFmtId="43" fontId="24" fillId="5" borderId="0" xfId="2" applyFont="1" applyFill="1" applyBorder="1" applyAlignment="1">
      <alignment horizontal="justify"/>
    </xf>
    <xf numFmtId="43" fontId="20" fillId="5" borderId="13" xfId="2" applyFont="1" applyFill="1" applyBorder="1" applyAlignment="1">
      <alignment horizontal="left" wrapText="1"/>
    </xf>
    <xf numFmtId="43" fontId="20" fillId="5" borderId="19" xfId="2" applyFont="1" applyFill="1" applyBorder="1" applyAlignment="1">
      <alignment horizontal="left" wrapText="1"/>
    </xf>
    <xf numFmtId="0" fontId="7" fillId="3" borderId="20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43" fontId="24" fillId="5" borderId="14" xfId="2" applyFont="1" applyFill="1" applyBorder="1" applyAlignment="1">
      <alignment horizontal="left" wrapText="1"/>
    </xf>
    <xf numFmtId="43" fontId="24" fillId="5" borderId="15" xfId="2" applyFont="1" applyFill="1" applyBorder="1" applyAlignment="1">
      <alignment horizontal="left" wrapText="1"/>
    </xf>
    <xf numFmtId="43" fontId="16" fillId="4" borderId="17" xfId="2" applyFont="1" applyFill="1" applyBorder="1" applyAlignment="1">
      <alignment horizontal="center" wrapText="1"/>
    </xf>
    <xf numFmtId="43" fontId="16" fillId="4" borderId="4" xfId="2" applyFont="1" applyFill="1" applyBorder="1" applyAlignment="1">
      <alignment horizontal="center" wrapText="1"/>
    </xf>
    <xf numFmtId="43" fontId="16" fillId="4" borderId="18" xfId="2" applyFont="1" applyFill="1" applyBorder="1" applyAlignment="1">
      <alignment horizontal="center" wrapText="1"/>
    </xf>
    <xf numFmtId="0" fontId="13" fillId="3" borderId="20" xfId="0" applyFont="1" applyFill="1" applyBorder="1" applyAlignment="1">
      <alignment horizontal="justify"/>
    </xf>
    <xf numFmtId="0" fontId="13" fillId="3" borderId="21" xfId="0" applyFont="1" applyFill="1" applyBorder="1" applyAlignment="1">
      <alignment horizontal="justify"/>
    </xf>
    <xf numFmtId="0" fontId="13" fillId="3" borderId="1" xfId="0" applyFont="1" applyFill="1" applyBorder="1" applyAlignment="1">
      <alignment horizontal="justify"/>
    </xf>
    <xf numFmtId="0" fontId="25" fillId="0" borderId="0" xfId="0" applyFont="1" applyAlignment="1">
      <alignment horizontal="center" wrapText="1"/>
    </xf>
    <xf numFmtId="0" fontId="7" fillId="3" borderId="1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3" fontId="24" fillId="5" borderId="32" xfId="2" applyFont="1" applyFill="1" applyBorder="1" applyAlignment="1">
      <alignment horizontal="left" wrapText="1"/>
    </xf>
    <xf numFmtId="43" fontId="24" fillId="5" borderId="0" xfId="2" applyFont="1" applyFill="1" applyBorder="1" applyAlignment="1">
      <alignment horizontal="left" wrapText="1"/>
    </xf>
    <xf numFmtId="0" fontId="7" fillId="0" borderId="0" xfId="0" applyFont="1" applyAlignment="1">
      <alignment horizontal="justify" wrapText="1"/>
    </xf>
    <xf numFmtId="0" fontId="20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3" fillId="0" borderId="0" xfId="0" applyFont="1" applyAlignment="1">
      <alignment horizontal="justify" wrapText="1"/>
    </xf>
    <xf numFmtId="0" fontId="22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center"/>
    </xf>
    <xf numFmtId="0" fontId="4" fillId="3" borderId="13" xfId="0" applyFont="1" applyFill="1" applyBorder="1" applyAlignment="1">
      <alignment horizontal="center" vertical="top"/>
    </xf>
    <xf numFmtId="0" fontId="4" fillId="3" borderId="19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top"/>
    </xf>
  </cellXfs>
  <cellStyles count="3">
    <cellStyle name="Euro" xfId="1" xr:uid="{D5F2A62B-EFEF-405D-B538-A1FFF48BF46A}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137772</xdr:colOff>
      <xdr:row>0</xdr:row>
      <xdr:rowOff>44224</xdr:rowOff>
    </xdr:from>
    <xdr:to>
      <xdr:col>2</xdr:col>
      <xdr:colOff>32997</xdr:colOff>
      <xdr:row>5</xdr:row>
      <xdr:rowOff>188459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6C5E38-FE4C-4A54-8D24-A7E69974F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991" y="2092099"/>
          <a:ext cx="1585912" cy="1561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hania.espinal\Desktop\RECAUDACION%20ENERO-%20DICIEMBRE%20A&#209;O%202025%20REAL%20Y%20COMPARATIVO.xls" TargetMode="External"/><Relationship Id="rId1" Type="http://schemas.openxmlformats.org/officeDocument/2006/relationships/externalLinkPath" Target="RECAUDACION%20ENERO-%20DICIEMBRE%20A&#209;O%202025%20REAL%20Y%20COMPAR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General Ingresos 2025"/>
      <sheetName val="Resumen Gen. Otros Ingr. 2025"/>
      <sheetName val="Resumen Resumen Ingresos 2025"/>
    </sheetNames>
    <sheetDataSet>
      <sheetData sheetId="0">
        <row r="25">
          <cell r="E25">
            <v>44198151.5</v>
          </cell>
          <cell r="F25">
            <v>30868838.039999999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B500-4828-4D76-A2B7-29157A574F84}">
  <sheetPr codeName="Hoja1">
    <tabColor rgb="FFFF0000"/>
  </sheetPr>
  <dimension ref="A1:W474"/>
  <sheetViews>
    <sheetView tabSelected="1" zoomScale="70" zoomScaleNormal="70" zoomScaleSheetLayoutView="80" workbookViewId="0">
      <selection activeCell="G92" sqref="G92"/>
    </sheetView>
  </sheetViews>
  <sheetFormatPr baseColWidth="10" defaultColWidth="11" defaultRowHeight="12.75" x14ac:dyDescent="0.2"/>
  <cols>
    <col min="1" max="1" width="26.28515625" style="1" customWidth="1"/>
    <col min="2" max="2" width="25.28515625" style="1" customWidth="1"/>
    <col min="3" max="11" width="24.7109375" style="1" customWidth="1"/>
    <col min="12" max="12" width="25.7109375" style="1" customWidth="1"/>
    <col min="13" max="13" width="31.85546875" style="1" customWidth="1"/>
    <col min="14" max="14" width="25.5703125" style="1" bestFit="1" customWidth="1"/>
    <col min="15" max="15" width="11.140625" style="1" bestFit="1" customWidth="1"/>
    <col min="16" max="16" width="23.85546875" style="1" bestFit="1" customWidth="1"/>
    <col min="17" max="17" width="25.5703125" style="1" bestFit="1" customWidth="1"/>
    <col min="18" max="18" width="16.5703125" style="1" bestFit="1" customWidth="1"/>
    <col min="19" max="19" width="22.28515625" style="1" bestFit="1" customWidth="1"/>
    <col min="20" max="20" width="23.85546875" style="1" bestFit="1" customWidth="1"/>
    <col min="21" max="21" width="19.85546875" style="1" bestFit="1" customWidth="1"/>
    <col min="22" max="22" width="23.85546875" style="1" bestFit="1" customWidth="1"/>
    <col min="23" max="23" width="25.5703125" style="1" bestFit="1" customWidth="1"/>
    <col min="24" max="16384" width="11" style="1"/>
  </cols>
  <sheetData>
    <row r="1" spans="1:12" ht="19.5" customHeight="1" x14ac:dyDescent="0.25">
      <c r="A1" s="3"/>
      <c r="B1" s="3"/>
      <c r="C1" s="3"/>
      <c r="D1" s="3"/>
      <c r="E1" s="3"/>
      <c r="F1" s="3"/>
      <c r="G1" s="3"/>
      <c r="H1" s="4"/>
      <c r="I1" s="4"/>
      <c r="J1" s="4"/>
      <c r="K1" s="4"/>
    </row>
    <row r="2" spans="1:12" ht="23.25" customHeight="1" x14ac:dyDescent="0.2">
      <c r="A2" s="126" t="s">
        <v>13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26.25" customHeight="1" x14ac:dyDescent="0.2">
      <c r="A3" s="92" t="s">
        <v>29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21" customHeight="1" x14ac:dyDescent="0.2">
      <c r="A4" s="92" t="s">
        <v>27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12" ht="21.75" customHeight="1" x14ac:dyDescent="0.2">
      <c r="A5" s="92" t="s">
        <v>28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ht="21" customHeight="1" x14ac:dyDescent="0.2">
      <c r="A6" s="92" t="s">
        <v>36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12" ht="23.25" customHeight="1" x14ac:dyDescent="0.2">
      <c r="A7" s="92" t="s">
        <v>12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1:12" ht="20.25" customHeight="1" x14ac:dyDescent="0.25">
      <c r="A8" s="3"/>
      <c r="B8" s="3"/>
      <c r="C8" s="3"/>
      <c r="D8" s="3"/>
      <c r="E8" s="3"/>
      <c r="F8" s="3"/>
      <c r="G8" s="3"/>
      <c r="H8" s="4"/>
      <c r="I8" s="4"/>
      <c r="J8" s="4"/>
      <c r="K8" s="4"/>
    </row>
    <row r="9" spans="1:12" ht="15.75" customHeight="1" x14ac:dyDescent="0.25">
      <c r="A9" s="3"/>
      <c r="B9" s="3"/>
      <c r="C9" s="3"/>
      <c r="D9" s="3"/>
      <c r="E9" s="3"/>
      <c r="F9" s="3"/>
      <c r="G9" s="3"/>
      <c r="H9" s="4"/>
      <c r="I9" s="4"/>
      <c r="J9" s="4"/>
      <c r="K9" s="4"/>
    </row>
    <row r="10" spans="1:12" ht="12.75" customHeight="1" x14ac:dyDescent="0.25">
      <c r="A10" s="3"/>
      <c r="B10" s="3"/>
      <c r="C10" s="3"/>
      <c r="D10" s="3"/>
      <c r="E10" s="3"/>
      <c r="F10" s="3"/>
      <c r="G10" s="3"/>
      <c r="H10" s="4"/>
      <c r="I10" s="4"/>
      <c r="J10" s="4"/>
      <c r="K10" s="4"/>
    </row>
    <row r="11" spans="1:12" ht="13.5" customHeight="1" x14ac:dyDescent="0.25">
      <c r="A11" s="3"/>
      <c r="B11" s="3"/>
      <c r="C11" s="3"/>
      <c r="D11" s="3"/>
      <c r="E11" s="3"/>
      <c r="F11" s="3"/>
      <c r="G11" s="3"/>
      <c r="H11" s="4"/>
      <c r="I11" s="4"/>
      <c r="J11" s="4"/>
      <c r="K11" s="4"/>
    </row>
    <row r="12" spans="1:12" ht="12.75" customHeight="1" thickBot="1" x14ac:dyDescent="0.3">
      <c r="A12" s="3"/>
      <c r="B12" s="3"/>
      <c r="C12" s="3"/>
      <c r="D12" s="3"/>
      <c r="E12" s="3"/>
      <c r="F12" s="3"/>
      <c r="G12" s="3"/>
      <c r="H12" s="4"/>
      <c r="I12" s="4"/>
      <c r="J12" s="4"/>
      <c r="K12" s="4"/>
    </row>
    <row r="13" spans="1:12" ht="31.5" customHeight="1" thickBot="1" x14ac:dyDescent="0.35">
      <c r="A13" s="119" t="s">
        <v>1</v>
      </c>
      <c r="B13" s="117" t="s">
        <v>18</v>
      </c>
      <c r="C13" s="118"/>
      <c r="D13" s="118"/>
      <c r="E13" s="118"/>
      <c r="F13" s="118"/>
      <c r="G13" s="118"/>
      <c r="H13" s="118"/>
      <c r="I13" s="118"/>
      <c r="J13" s="118"/>
      <c r="K13" s="132"/>
      <c r="L13" s="119" t="s">
        <v>15</v>
      </c>
    </row>
    <row r="14" spans="1:12" ht="38.25" customHeight="1" x14ac:dyDescent="0.25">
      <c r="A14" s="120"/>
      <c r="B14" s="129" t="s">
        <v>40</v>
      </c>
      <c r="C14" s="130"/>
      <c r="D14" s="131"/>
      <c r="E14" s="129" t="s">
        <v>24</v>
      </c>
      <c r="F14" s="130"/>
      <c r="G14" s="131"/>
      <c r="H14" s="129" t="s">
        <v>42</v>
      </c>
      <c r="I14" s="131"/>
      <c r="J14" s="129" t="s">
        <v>43</v>
      </c>
      <c r="K14" s="131"/>
      <c r="L14" s="120"/>
    </row>
    <row r="15" spans="1:12" ht="21.75" customHeight="1" thickBot="1" x14ac:dyDescent="0.3">
      <c r="A15" s="120"/>
      <c r="B15" s="134" t="s">
        <v>55</v>
      </c>
      <c r="C15" s="135"/>
      <c r="D15" s="136"/>
      <c r="E15" s="127" t="s">
        <v>56</v>
      </c>
      <c r="F15" s="133"/>
      <c r="G15" s="128"/>
      <c r="H15" s="127" t="s">
        <v>57</v>
      </c>
      <c r="I15" s="128"/>
      <c r="J15" s="127" t="s">
        <v>58</v>
      </c>
      <c r="K15" s="128"/>
      <c r="L15" s="120"/>
    </row>
    <row r="16" spans="1:12" ht="69" customHeight="1" thickBot="1" x14ac:dyDescent="0.3">
      <c r="A16" s="121"/>
      <c r="B16" s="12" t="s">
        <v>25</v>
      </c>
      <c r="C16" s="13" t="s">
        <v>23</v>
      </c>
      <c r="D16" s="13" t="s">
        <v>41</v>
      </c>
      <c r="E16" s="12" t="s">
        <v>25</v>
      </c>
      <c r="F16" s="13" t="s">
        <v>23</v>
      </c>
      <c r="G16" s="13" t="s">
        <v>44</v>
      </c>
      <c r="H16" s="13" t="s">
        <v>26</v>
      </c>
      <c r="I16" s="17" t="s">
        <v>14</v>
      </c>
      <c r="J16" s="18" t="s">
        <v>21</v>
      </c>
      <c r="K16" s="14" t="s">
        <v>22</v>
      </c>
      <c r="L16" s="121"/>
    </row>
    <row r="17" spans="1:23" ht="50.1" customHeight="1" x14ac:dyDescent="0.3">
      <c r="A17" s="25" t="s">
        <v>2</v>
      </c>
      <c r="B17" s="26">
        <v>60472390</v>
      </c>
      <c r="C17" s="27">
        <v>112590.36</v>
      </c>
      <c r="D17" s="28">
        <f t="shared" ref="D17:D22" si="0">+B17+C17</f>
        <v>60584980.359999999</v>
      </c>
      <c r="E17" s="29">
        <v>6355550</v>
      </c>
      <c r="F17" s="27">
        <v>3505330.8</v>
      </c>
      <c r="G17" s="30">
        <f>+F17+E17</f>
        <v>9860880.8000000007</v>
      </c>
      <c r="H17" s="29">
        <v>159324.79999999999</v>
      </c>
      <c r="I17" s="31">
        <f>+H17*61.96</f>
        <v>9871764.6079999991</v>
      </c>
      <c r="J17" s="32">
        <v>176815.02</v>
      </c>
      <c r="K17" s="33">
        <v>10813245.84</v>
      </c>
      <c r="L17" s="34">
        <f>+D17+G17+I17+K17</f>
        <v>91130871.607999995</v>
      </c>
      <c r="M17" s="5"/>
    </row>
    <row r="18" spans="1:23" ht="50.1" customHeight="1" x14ac:dyDescent="0.3">
      <c r="A18" s="35" t="s">
        <v>4</v>
      </c>
      <c r="B18" s="26">
        <v>42138354.390000001</v>
      </c>
      <c r="C18" s="26">
        <v>65688.600000000006</v>
      </c>
      <c r="D18" s="28">
        <f t="shared" si="0"/>
        <v>42204042.990000002</v>
      </c>
      <c r="E18" s="36">
        <v>5293130.5</v>
      </c>
      <c r="F18" s="26">
        <v>3357442.94</v>
      </c>
      <c r="G18" s="37">
        <f>+E18+F18</f>
        <v>8650573.4399999995</v>
      </c>
      <c r="H18" s="36">
        <v>103714.94</v>
      </c>
      <c r="I18" s="31">
        <f>+H18*62.52</f>
        <v>6484258.0488000009</v>
      </c>
      <c r="J18" s="32">
        <v>100354.4</v>
      </c>
      <c r="K18" s="37">
        <v>6215289.7400000002</v>
      </c>
      <c r="L18" s="34">
        <f t="shared" ref="L18:L28" si="1">+D18+G18+I18+K18</f>
        <v>63554164.218800001</v>
      </c>
      <c r="M18" s="5"/>
    </row>
    <row r="19" spans="1:23" ht="50.1" customHeight="1" x14ac:dyDescent="0.3">
      <c r="A19" s="35" t="s">
        <v>3</v>
      </c>
      <c r="B19" s="26">
        <v>50345857.68</v>
      </c>
      <c r="C19" s="26">
        <v>45700.17</v>
      </c>
      <c r="D19" s="28">
        <f t="shared" si="0"/>
        <v>50391557.850000001</v>
      </c>
      <c r="E19" s="36">
        <v>4752800</v>
      </c>
      <c r="F19" s="26">
        <v>2851183.85</v>
      </c>
      <c r="G19" s="37">
        <f>+E19+F19</f>
        <v>7603983.8499999996</v>
      </c>
      <c r="H19" s="36">
        <v>256101.84</v>
      </c>
      <c r="I19" s="31">
        <f>+H19*63.48</f>
        <v>16257344.803199999</v>
      </c>
      <c r="J19" s="32">
        <v>361328.41</v>
      </c>
      <c r="K19" s="37">
        <v>22567358.690000001</v>
      </c>
      <c r="L19" s="34">
        <f t="shared" si="1"/>
        <v>96820245.193199992</v>
      </c>
      <c r="M19" s="5"/>
    </row>
    <row r="20" spans="1:23" ht="50.1" customHeight="1" x14ac:dyDescent="0.3">
      <c r="A20" s="35" t="s">
        <v>5</v>
      </c>
      <c r="B20" s="26">
        <v>46430279.850000001</v>
      </c>
      <c r="C20" s="38">
        <v>90277.35</v>
      </c>
      <c r="D20" s="28">
        <f t="shared" si="0"/>
        <v>46520557.200000003</v>
      </c>
      <c r="E20" s="39">
        <v>4449300</v>
      </c>
      <c r="F20" s="26">
        <v>3459916.43</v>
      </c>
      <c r="G20" s="37">
        <f>+E20+F20</f>
        <v>7909216.4299999997</v>
      </c>
      <c r="H20" s="36">
        <v>293576.88</v>
      </c>
      <c r="I20" s="31">
        <f>+H20*58.94</f>
        <v>17303421.3072</v>
      </c>
      <c r="J20" s="37">
        <v>291535.09999999998</v>
      </c>
      <c r="K20" s="37">
        <v>17878240.739999998</v>
      </c>
      <c r="L20" s="34">
        <f t="shared" si="1"/>
        <v>89611435.677200004</v>
      </c>
      <c r="M20" s="5"/>
    </row>
    <row r="21" spans="1:23" ht="50.1" customHeight="1" x14ac:dyDescent="0.3">
      <c r="A21" s="35" t="s">
        <v>6</v>
      </c>
      <c r="B21" s="26">
        <v>47404037</v>
      </c>
      <c r="C21" s="26">
        <v>68599.100000000006</v>
      </c>
      <c r="D21" s="28">
        <f t="shared" si="0"/>
        <v>47472636.100000001</v>
      </c>
      <c r="E21" s="36">
        <v>4707600</v>
      </c>
      <c r="F21" s="26">
        <v>3176009.33</v>
      </c>
      <c r="G21" s="37">
        <f>+E21+F21</f>
        <v>7883609.3300000001</v>
      </c>
      <c r="H21" s="36">
        <v>192306.76</v>
      </c>
      <c r="I21" s="31">
        <f>+H21*59.34</f>
        <v>11411483.138400001</v>
      </c>
      <c r="J21" s="32">
        <v>217493.09</v>
      </c>
      <c r="K21" s="37">
        <v>12766520.42</v>
      </c>
      <c r="L21" s="34">
        <f t="shared" si="1"/>
        <v>79534248.988399997</v>
      </c>
      <c r="M21" s="5"/>
    </row>
    <row r="22" spans="1:23" ht="50.1" customHeight="1" x14ac:dyDescent="0.3">
      <c r="A22" s="35" t="s">
        <v>7</v>
      </c>
      <c r="B22" s="40">
        <v>46774207.619999997</v>
      </c>
      <c r="C22" s="40">
        <v>58639.78</v>
      </c>
      <c r="D22" s="28">
        <f t="shared" si="0"/>
        <v>46832847.399999999</v>
      </c>
      <c r="E22" s="36">
        <v>3773520</v>
      </c>
      <c r="F22" s="26">
        <v>2858941.86</v>
      </c>
      <c r="G22" s="37">
        <f t="shared" ref="G22:G28" si="2">+F22+E22</f>
        <v>6632461.8599999994</v>
      </c>
      <c r="H22" s="36">
        <v>248689.62</v>
      </c>
      <c r="I22" s="31">
        <f>+H22*59.27</f>
        <v>14739833.7774</v>
      </c>
      <c r="J22" s="32">
        <v>309663.17</v>
      </c>
      <c r="K22" s="37">
        <v>18316878.170000002</v>
      </c>
      <c r="L22" s="34">
        <f t="shared" si="1"/>
        <v>86522021.207399994</v>
      </c>
      <c r="M22" s="5"/>
    </row>
    <row r="23" spans="1:23" ht="50.1" customHeight="1" x14ac:dyDescent="0.3">
      <c r="A23" s="35" t="s">
        <v>8</v>
      </c>
      <c r="B23" s="26">
        <v>58124753.380000003</v>
      </c>
      <c r="C23" s="26">
        <v>53853.94</v>
      </c>
      <c r="D23" s="28">
        <f t="shared" ref="D23:D28" si="3">+B23+C23</f>
        <v>58178607.32</v>
      </c>
      <c r="E23" s="36">
        <v>4661050</v>
      </c>
      <c r="F23" s="26">
        <v>3819660.39</v>
      </c>
      <c r="G23" s="37">
        <f t="shared" si="2"/>
        <v>8480710.3900000006</v>
      </c>
      <c r="H23" s="36">
        <v>218251.59</v>
      </c>
      <c r="I23" s="31">
        <f>+H23*60.59</f>
        <v>13223863.838100001</v>
      </c>
      <c r="J23" s="32">
        <v>258710.73</v>
      </c>
      <c r="K23" s="37">
        <v>15601873.48</v>
      </c>
      <c r="L23" s="34">
        <f t="shared" si="1"/>
        <v>95485055.028099999</v>
      </c>
      <c r="M23" s="5"/>
    </row>
    <row r="24" spans="1:23" ht="50.1" customHeight="1" x14ac:dyDescent="0.3">
      <c r="A24" s="41" t="s">
        <v>20</v>
      </c>
      <c r="B24" s="26">
        <f>47162500+1000</f>
        <v>47163500</v>
      </c>
      <c r="C24" s="26">
        <v>47409.05</v>
      </c>
      <c r="D24" s="28">
        <f t="shared" si="3"/>
        <v>47210909.049999997</v>
      </c>
      <c r="E24" s="36">
        <v>3869901</v>
      </c>
      <c r="F24" s="26">
        <v>2669784.66</v>
      </c>
      <c r="G24" s="37">
        <f t="shared" si="2"/>
        <v>6539685.6600000001</v>
      </c>
      <c r="H24" s="36">
        <v>143953.35999999999</v>
      </c>
      <c r="I24" s="31">
        <f>+H24*62.65</f>
        <v>9018678.0039999988</v>
      </c>
      <c r="J24" s="32">
        <v>132912.62</v>
      </c>
      <c r="K24" s="37">
        <v>8168961.6200000001</v>
      </c>
      <c r="L24" s="34">
        <f t="shared" si="1"/>
        <v>70938234.333999991</v>
      </c>
      <c r="M24" s="5"/>
    </row>
    <row r="25" spans="1:23" ht="50.1" customHeight="1" x14ac:dyDescent="0.3">
      <c r="A25" s="41" t="s">
        <v>9</v>
      </c>
      <c r="B25" s="26">
        <v>40309293</v>
      </c>
      <c r="C25" s="26">
        <v>53658.64</v>
      </c>
      <c r="D25" s="28">
        <f t="shared" si="3"/>
        <v>40362951.640000001</v>
      </c>
      <c r="E25" s="36">
        <v>3123350</v>
      </c>
      <c r="F25" s="26">
        <v>2452448.42</v>
      </c>
      <c r="G25" s="37">
        <f t="shared" si="2"/>
        <v>5575798.4199999999</v>
      </c>
      <c r="H25" s="36">
        <v>221312.01</v>
      </c>
      <c r="I25" s="31">
        <f>+H25*62.4</f>
        <v>13809869.424000001</v>
      </c>
      <c r="J25" s="32">
        <v>254219.42</v>
      </c>
      <c r="K25" s="37">
        <v>15989168.07</v>
      </c>
      <c r="L25" s="34">
        <f t="shared" si="1"/>
        <v>75737787.554000005</v>
      </c>
      <c r="M25" s="5"/>
    </row>
    <row r="26" spans="1:23" ht="50.1" customHeight="1" x14ac:dyDescent="0.3">
      <c r="A26" s="41" t="s">
        <v>16</v>
      </c>
      <c r="B26" s="26">
        <v>35658220.310000002</v>
      </c>
      <c r="C26" s="26">
        <v>32810.400000000001</v>
      </c>
      <c r="D26" s="28">
        <f t="shared" si="3"/>
        <v>35691030.710000001</v>
      </c>
      <c r="E26" s="36">
        <v>3211950</v>
      </c>
      <c r="F26" s="26">
        <v>2718119.36</v>
      </c>
      <c r="G26" s="37">
        <f t="shared" si="2"/>
        <v>5930069.3599999994</v>
      </c>
      <c r="H26" s="36">
        <v>171202.92</v>
      </c>
      <c r="I26" s="31">
        <f>+H26*63.82</f>
        <v>10926170.354400001</v>
      </c>
      <c r="J26" s="32">
        <v>223068.12</v>
      </c>
      <c r="K26" s="37">
        <v>14048319.939999999</v>
      </c>
      <c r="L26" s="34">
        <f t="shared" si="1"/>
        <v>66595590.364399999</v>
      </c>
      <c r="M26" s="5"/>
    </row>
    <row r="27" spans="1:23" ht="50.1" customHeight="1" x14ac:dyDescent="0.3">
      <c r="A27" s="41" t="s">
        <v>10</v>
      </c>
      <c r="B27" s="26"/>
      <c r="C27" s="26">
        <f>+B27*1.5%</f>
        <v>0</v>
      </c>
      <c r="D27" s="28">
        <f t="shared" si="3"/>
        <v>0</v>
      </c>
      <c r="E27" s="36"/>
      <c r="F27" s="26">
        <f>+E27*5%</f>
        <v>0</v>
      </c>
      <c r="G27" s="37">
        <f t="shared" si="2"/>
        <v>0</v>
      </c>
      <c r="H27" s="36"/>
      <c r="I27" s="31">
        <f>+H27*62</f>
        <v>0</v>
      </c>
      <c r="J27" s="32"/>
      <c r="K27" s="37">
        <f>+J27*62</f>
        <v>0</v>
      </c>
      <c r="L27" s="34">
        <f t="shared" si="1"/>
        <v>0</v>
      </c>
      <c r="M27" s="5"/>
      <c r="N27" s="1">
        <f>+M27+B28</f>
        <v>0</v>
      </c>
    </row>
    <row r="28" spans="1:23" ht="50.1" customHeight="1" thickBot="1" x14ac:dyDescent="0.35">
      <c r="A28" s="42" t="s">
        <v>11</v>
      </c>
      <c r="B28" s="26"/>
      <c r="C28" s="26">
        <f>+B28*1%</f>
        <v>0</v>
      </c>
      <c r="D28" s="28">
        <f t="shared" si="3"/>
        <v>0</v>
      </c>
      <c r="E28" s="36"/>
      <c r="F28" s="26">
        <f>+E28*5%</f>
        <v>0</v>
      </c>
      <c r="G28" s="37">
        <f t="shared" si="2"/>
        <v>0</v>
      </c>
      <c r="H28" s="36"/>
      <c r="I28" s="31">
        <f>+H28*62</f>
        <v>0</v>
      </c>
      <c r="J28" s="32"/>
      <c r="K28" s="37">
        <f>+J28*62</f>
        <v>0</v>
      </c>
      <c r="L28" s="34">
        <f t="shared" si="1"/>
        <v>0</v>
      </c>
      <c r="M28" s="5"/>
    </row>
    <row r="29" spans="1:23" ht="50.1" customHeight="1" thickTop="1" thickBot="1" x14ac:dyDescent="0.3">
      <c r="A29" s="43" t="s">
        <v>0</v>
      </c>
      <c r="B29" s="44">
        <f t="shared" ref="B29:L29" si="4">SUM(B17:B28)</f>
        <v>474820893.22999996</v>
      </c>
      <c r="C29" s="44">
        <f t="shared" si="4"/>
        <v>629227.39</v>
      </c>
      <c r="D29" s="44">
        <f t="shared" si="4"/>
        <v>475450120.61999995</v>
      </c>
      <c r="E29" s="44">
        <f t="shared" si="4"/>
        <v>44198151.5</v>
      </c>
      <c r="F29" s="44">
        <f t="shared" si="4"/>
        <v>30868838.039999999</v>
      </c>
      <c r="G29" s="44">
        <f t="shared" si="4"/>
        <v>75066989.540000007</v>
      </c>
      <c r="H29" s="44">
        <f t="shared" si="4"/>
        <v>2008434.72</v>
      </c>
      <c r="I29" s="44">
        <f t="shared" si="4"/>
        <v>123046687.3035</v>
      </c>
      <c r="J29" s="44">
        <f t="shared" si="4"/>
        <v>2326100.08</v>
      </c>
      <c r="K29" s="44">
        <f t="shared" si="4"/>
        <v>142365856.71000001</v>
      </c>
      <c r="L29" s="45">
        <f t="shared" si="4"/>
        <v>815929654.17350006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5.25" customHeight="1" thickTop="1" x14ac:dyDescent="0.3">
      <c r="A30" s="4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</row>
    <row r="31" spans="1:23" ht="42.75" customHeight="1" x14ac:dyDescent="0.25">
      <c r="A31" s="137" t="s">
        <v>66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47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36" customHeight="1" x14ac:dyDescent="0.25">
      <c r="A32" s="137" t="s">
        <v>67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47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39.75" customHeight="1" x14ac:dyDescent="0.25">
      <c r="A33" s="138" t="s">
        <v>65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47"/>
      <c r="M33" s="11">
        <f>+L33/5</f>
        <v>0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27" customHeight="1" x14ac:dyDescent="0.25">
      <c r="A34" s="138" t="s">
        <v>62</v>
      </c>
      <c r="B34" s="138"/>
      <c r="C34" s="138"/>
      <c r="D34" s="138"/>
      <c r="E34" s="138"/>
      <c r="F34" s="138"/>
      <c r="G34" s="138"/>
      <c r="H34" s="138"/>
      <c r="I34" s="48"/>
      <c r="J34" s="48"/>
      <c r="K34" s="48"/>
      <c r="L34" s="47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27" customHeight="1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7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27" customHeight="1" x14ac:dyDescent="0.4">
      <c r="A36" s="139" t="s">
        <v>39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27" customHeight="1" x14ac:dyDescent="0.4">
      <c r="A37" s="139" t="s">
        <v>36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27" customHeight="1" x14ac:dyDescent="0.4">
      <c r="A38" s="116" t="s">
        <v>35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24" customHeight="1" x14ac:dyDescent="0.4">
      <c r="A39" s="139" t="s">
        <v>45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20.25" customHeight="1" x14ac:dyDescent="0.4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7.25" customHeight="1" thickBo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23" ht="20.100000000000001" customHeight="1" thickBot="1" x14ac:dyDescent="0.35">
      <c r="A42" s="119" t="s">
        <v>1</v>
      </c>
      <c r="B42" s="117"/>
      <c r="C42" s="118"/>
      <c r="D42" s="118"/>
      <c r="E42" s="118"/>
      <c r="F42" s="118"/>
      <c r="G42" s="118"/>
      <c r="H42" s="118"/>
      <c r="I42" s="118"/>
      <c r="J42" s="118"/>
      <c r="K42" s="118"/>
      <c r="L42" s="113" t="s">
        <v>38</v>
      </c>
    </row>
    <row r="43" spans="1:23" ht="20.100000000000001" customHeight="1" x14ac:dyDescent="0.2">
      <c r="A43" s="120"/>
      <c r="B43" s="143" t="s">
        <v>24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14"/>
    </row>
    <row r="44" spans="1:23" ht="20.100000000000001" customHeight="1" thickBot="1" x14ac:dyDescent="0.25">
      <c r="A44" s="120"/>
      <c r="B44" s="140" t="s">
        <v>17</v>
      </c>
      <c r="C44" s="141"/>
      <c r="D44" s="141"/>
      <c r="E44" s="141"/>
      <c r="F44" s="141"/>
      <c r="G44" s="141"/>
      <c r="H44" s="141"/>
      <c r="I44" s="141"/>
      <c r="J44" s="141"/>
      <c r="K44" s="142"/>
      <c r="L44" s="114"/>
    </row>
    <row r="45" spans="1:23" ht="20.100000000000001" customHeight="1" thickBot="1" x14ac:dyDescent="0.3">
      <c r="A45" s="121"/>
      <c r="B45" s="19" t="s">
        <v>59</v>
      </c>
      <c r="C45" s="16" t="s">
        <v>54</v>
      </c>
      <c r="D45" s="16" t="s">
        <v>53</v>
      </c>
      <c r="E45" s="16" t="s">
        <v>37</v>
      </c>
      <c r="F45" s="16" t="s">
        <v>48</v>
      </c>
      <c r="G45" s="16" t="s">
        <v>74</v>
      </c>
      <c r="H45" s="16" t="s">
        <v>49</v>
      </c>
      <c r="I45" s="16" t="s">
        <v>50</v>
      </c>
      <c r="J45" s="15"/>
      <c r="K45" s="15"/>
      <c r="L45" s="115"/>
    </row>
    <row r="46" spans="1:23" ht="20.100000000000001" customHeight="1" x14ac:dyDescent="0.3">
      <c r="A46" s="67" t="s">
        <v>2</v>
      </c>
      <c r="B46" s="23">
        <v>75108.509999999995</v>
      </c>
      <c r="C46" s="23">
        <v>5514000</v>
      </c>
      <c r="D46" s="23">
        <v>64992000</v>
      </c>
      <c r="E46" s="23">
        <v>0</v>
      </c>
      <c r="F46" s="23">
        <v>955062.5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f t="shared" ref="L46:L57" si="5">SUM(B46:K46)</f>
        <v>71536171.010000005</v>
      </c>
    </row>
    <row r="47" spans="1:23" ht="20.100000000000001" customHeight="1" x14ac:dyDescent="0.3">
      <c r="A47" s="66" t="s">
        <v>4</v>
      </c>
      <c r="B47" s="23">
        <v>74453.509999999995</v>
      </c>
      <c r="C47" s="23">
        <v>4002100</v>
      </c>
      <c r="D47" s="23">
        <v>47616450</v>
      </c>
      <c r="E47" s="23">
        <v>0</v>
      </c>
      <c r="F47" s="23">
        <v>0</v>
      </c>
      <c r="G47" s="23">
        <f>+E47+F47</f>
        <v>0</v>
      </c>
      <c r="H47" s="23">
        <f>+F47+G47</f>
        <v>0</v>
      </c>
      <c r="I47" s="23">
        <f>+G47+H47</f>
        <v>0</v>
      </c>
      <c r="J47" s="23">
        <f>+H47+I47</f>
        <v>0</v>
      </c>
      <c r="K47" s="23">
        <f>+I47+J47</f>
        <v>0</v>
      </c>
      <c r="L47" s="23">
        <f t="shared" si="5"/>
        <v>51693003.509999998</v>
      </c>
    </row>
    <row r="48" spans="1:23" ht="20.100000000000001" customHeight="1" x14ac:dyDescent="0.3">
      <c r="A48" s="66" t="s">
        <v>3</v>
      </c>
      <c r="B48" s="23">
        <v>79683.98</v>
      </c>
      <c r="C48" s="23">
        <v>4206600</v>
      </c>
      <c r="D48" s="23">
        <v>50603800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f t="shared" si="5"/>
        <v>54890083.980000004</v>
      </c>
    </row>
    <row r="49" spans="1:12" ht="20.100000000000001" customHeight="1" x14ac:dyDescent="0.3">
      <c r="A49" s="66" t="s">
        <v>5</v>
      </c>
      <c r="B49" s="23">
        <v>86312.74</v>
      </c>
      <c r="C49" s="23">
        <v>3761600</v>
      </c>
      <c r="D49" s="23">
        <v>43936750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f t="shared" si="5"/>
        <v>47784662.740000002</v>
      </c>
    </row>
    <row r="50" spans="1:12" ht="20.100000000000001" customHeight="1" x14ac:dyDescent="0.3">
      <c r="A50" s="66" t="s">
        <v>6</v>
      </c>
      <c r="B50" s="23">
        <v>86494.14</v>
      </c>
      <c r="C50" s="23">
        <v>4000800</v>
      </c>
      <c r="D50" s="23">
        <v>46329100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f t="shared" si="5"/>
        <v>50416394.140000001</v>
      </c>
    </row>
    <row r="51" spans="1:12" ht="20.100000000000001" customHeight="1" x14ac:dyDescent="0.3">
      <c r="A51" s="66" t="s">
        <v>7</v>
      </c>
      <c r="B51" s="23">
        <v>100725.14</v>
      </c>
      <c r="C51" s="23">
        <v>3474200</v>
      </c>
      <c r="D51" s="23">
        <v>40764800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f t="shared" si="5"/>
        <v>44339725.140000001</v>
      </c>
    </row>
    <row r="52" spans="1:12" ht="20.100000000000001" customHeight="1" x14ac:dyDescent="0.3">
      <c r="A52" s="66" t="s">
        <v>8</v>
      </c>
      <c r="B52" s="23">
        <v>98374.07</v>
      </c>
      <c r="C52" s="23">
        <v>4295600</v>
      </c>
      <c r="D52" s="23">
        <v>49369200</v>
      </c>
      <c r="E52" s="23"/>
      <c r="F52" s="23"/>
      <c r="G52" s="23"/>
      <c r="H52" s="23"/>
      <c r="I52" s="23"/>
      <c r="J52" s="23"/>
      <c r="K52" s="23"/>
      <c r="L52" s="23">
        <f t="shared" si="5"/>
        <v>53763174.07</v>
      </c>
    </row>
    <row r="53" spans="1:12" ht="20.100000000000001" customHeight="1" x14ac:dyDescent="0.3">
      <c r="A53" s="65" t="s">
        <v>20</v>
      </c>
      <c r="B53" s="23">
        <v>97972.47</v>
      </c>
      <c r="C53" s="23">
        <v>3411900</v>
      </c>
      <c r="D53" s="23">
        <v>40663650</v>
      </c>
      <c r="E53" s="23"/>
      <c r="F53" s="23"/>
      <c r="G53" s="23"/>
      <c r="H53" s="23"/>
      <c r="I53" s="23"/>
      <c r="J53" s="23"/>
      <c r="K53" s="23"/>
      <c r="L53" s="23">
        <f t="shared" si="5"/>
        <v>44173522.469999999</v>
      </c>
    </row>
    <row r="54" spans="1:12" ht="20.100000000000001" customHeight="1" x14ac:dyDescent="0.3">
      <c r="A54" s="65" t="s">
        <v>9</v>
      </c>
      <c r="B54" s="23">
        <v>94336.07</v>
      </c>
      <c r="C54" s="23">
        <v>2873500</v>
      </c>
      <c r="D54" s="23">
        <v>33320250</v>
      </c>
      <c r="E54" s="23"/>
      <c r="F54" s="23" t="s">
        <v>60</v>
      </c>
      <c r="G54" s="23"/>
      <c r="H54" s="23"/>
      <c r="I54" s="23"/>
      <c r="J54" s="23"/>
      <c r="K54" s="23"/>
      <c r="L54" s="23">
        <f t="shared" si="5"/>
        <v>36288086.07</v>
      </c>
    </row>
    <row r="55" spans="1:12" ht="20.100000000000001" customHeight="1" x14ac:dyDescent="0.3">
      <c r="A55" s="65" t="s">
        <v>16</v>
      </c>
      <c r="B55" s="23">
        <v>94268.26</v>
      </c>
      <c r="C55" s="23">
        <v>2453400</v>
      </c>
      <c r="D55" s="23">
        <v>28489400</v>
      </c>
      <c r="E55" s="23"/>
      <c r="F55" s="23"/>
      <c r="G55" s="23"/>
      <c r="H55" s="23"/>
      <c r="I55" s="23"/>
      <c r="J55" s="23"/>
      <c r="K55" s="23"/>
      <c r="L55" s="23">
        <f t="shared" si="5"/>
        <v>31037068.259999998</v>
      </c>
    </row>
    <row r="56" spans="1:12" ht="20.100000000000001" customHeight="1" x14ac:dyDescent="0.3">
      <c r="A56" s="65" t="s">
        <v>10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>
        <f t="shared" si="5"/>
        <v>0</v>
      </c>
    </row>
    <row r="57" spans="1:12" ht="20.100000000000001" customHeight="1" thickBot="1" x14ac:dyDescent="0.35">
      <c r="A57" s="64" t="s">
        <v>11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>
        <f t="shared" si="5"/>
        <v>0</v>
      </c>
    </row>
    <row r="58" spans="1:12" ht="20.100000000000001" customHeight="1" thickTop="1" thickBot="1" x14ac:dyDescent="0.35">
      <c r="A58" s="63" t="s">
        <v>0</v>
      </c>
      <c r="B58" s="69">
        <f t="shared" ref="B58:L58" si="6">SUM(B46:B57)</f>
        <v>887728.89000000013</v>
      </c>
      <c r="C58" s="69">
        <f t="shared" si="6"/>
        <v>37993700</v>
      </c>
      <c r="D58" s="69">
        <f t="shared" si="6"/>
        <v>446085400</v>
      </c>
      <c r="E58" s="62">
        <f t="shared" si="6"/>
        <v>0</v>
      </c>
      <c r="F58" s="69">
        <f t="shared" si="6"/>
        <v>955062.5</v>
      </c>
      <c r="G58" s="69">
        <f t="shared" si="6"/>
        <v>0</v>
      </c>
      <c r="H58" s="69">
        <f t="shared" si="6"/>
        <v>0</v>
      </c>
      <c r="I58" s="69">
        <f t="shared" si="6"/>
        <v>0</v>
      </c>
      <c r="J58" s="69">
        <f t="shared" si="6"/>
        <v>0</v>
      </c>
      <c r="K58" s="69">
        <f t="shared" si="6"/>
        <v>0</v>
      </c>
      <c r="L58" s="69">
        <f t="shared" si="6"/>
        <v>485921891.38999993</v>
      </c>
    </row>
    <row r="59" spans="1:12" ht="20.100000000000001" customHeight="1" thickTop="1" x14ac:dyDescent="0.25">
      <c r="A59" s="7"/>
      <c r="B59" s="7"/>
      <c r="C59" s="7"/>
      <c r="D59" s="7"/>
      <c r="E59" s="7"/>
      <c r="F59" s="20"/>
      <c r="G59" s="20"/>
      <c r="H59" s="20"/>
      <c r="I59" s="7"/>
      <c r="J59" s="24"/>
      <c r="K59" s="24"/>
      <c r="L59" s="24"/>
    </row>
    <row r="60" spans="1:12" ht="20.100000000000001" customHeight="1" thickBot="1" x14ac:dyDescent="0.3">
      <c r="A60" s="7"/>
      <c r="B60" s="7"/>
      <c r="C60" s="7"/>
      <c r="D60" s="7"/>
      <c r="E60" s="7"/>
      <c r="F60" s="20"/>
      <c r="G60" s="20"/>
      <c r="H60" s="20"/>
      <c r="I60" s="7"/>
      <c r="J60" s="24"/>
      <c r="K60" s="24"/>
      <c r="L60" s="24"/>
    </row>
    <row r="61" spans="1:12" ht="20.100000000000001" customHeight="1" thickBot="1" x14ac:dyDescent="0.35">
      <c r="A61" s="99" t="s">
        <v>1</v>
      </c>
      <c r="B61" s="118"/>
      <c r="C61" s="118"/>
      <c r="D61" s="118"/>
      <c r="E61" s="99" t="s">
        <v>15</v>
      </c>
      <c r="F61" s="20"/>
      <c r="G61" s="20"/>
      <c r="H61" s="20"/>
      <c r="I61" s="7"/>
      <c r="J61" s="24"/>
      <c r="K61" s="24"/>
      <c r="L61" s="24"/>
    </row>
    <row r="62" spans="1:12" ht="20.100000000000001" customHeight="1" x14ac:dyDescent="0.4">
      <c r="A62" s="100"/>
      <c r="B62" s="102" t="s">
        <v>24</v>
      </c>
      <c r="C62" s="103"/>
      <c r="D62" s="104"/>
      <c r="E62" s="100"/>
      <c r="F62" s="86"/>
      <c r="G62" s="86"/>
      <c r="H62" s="86"/>
      <c r="I62" s="6"/>
      <c r="J62" s="6"/>
      <c r="K62" s="6"/>
    </row>
    <row r="63" spans="1:12" ht="20.25" customHeight="1" thickBot="1" x14ac:dyDescent="0.35">
      <c r="A63" s="100"/>
      <c r="B63" s="105" t="s">
        <v>17</v>
      </c>
      <c r="C63" s="106"/>
      <c r="D63" s="107"/>
      <c r="E63" s="100"/>
      <c r="F63" s="4"/>
      <c r="G63" s="4"/>
      <c r="H63" s="4"/>
      <c r="I63" s="4"/>
      <c r="J63" s="4"/>
      <c r="K63" s="4"/>
    </row>
    <row r="64" spans="1:12" ht="61.5" thickBot="1" x14ac:dyDescent="0.35">
      <c r="A64" s="101"/>
      <c r="B64" s="61" t="s">
        <v>25</v>
      </c>
      <c r="C64" s="60" t="s">
        <v>23</v>
      </c>
      <c r="D64" s="60" t="s">
        <v>44</v>
      </c>
      <c r="E64" s="101"/>
      <c r="F64" s="4"/>
      <c r="G64" s="4"/>
      <c r="H64" s="4"/>
      <c r="I64" s="4"/>
      <c r="J64" s="4"/>
      <c r="K64" s="4"/>
    </row>
    <row r="65" spans="1:11" ht="18.75" customHeight="1" thickTop="1" thickBot="1" x14ac:dyDescent="0.35">
      <c r="A65" s="59" t="s">
        <v>0</v>
      </c>
      <c r="B65" s="58">
        <f>+'[1]Resumen General Ingresos 2025'!E25</f>
        <v>44198151.5</v>
      </c>
      <c r="C65" s="57">
        <f>+'[1]Resumen General Ingresos 2025'!F25</f>
        <v>30868838.039999999</v>
      </c>
      <c r="D65" s="57">
        <f>+B65+C65</f>
        <v>75066989.539999992</v>
      </c>
      <c r="E65" s="71">
        <f>+D65</f>
        <v>75066989.539999992</v>
      </c>
      <c r="F65" s="4"/>
      <c r="G65" s="4"/>
      <c r="H65" s="4"/>
      <c r="I65" s="4"/>
      <c r="J65" s="4"/>
      <c r="K65" s="4"/>
    </row>
    <row r="66" spans="1:11" ht="21" thickTop="1" x14ac:dyDescent="0.3">
      <c r="A66" s="56"/>
      <c r="B66" s="9"/>
      <c r="C66" s="9"/>
      <c r="D66" s="9"/>
      <c r="E66" s="9"/>
      <c r="F66" s="4"/>
      <c r="G66" s="4"/>
      <c r="H66" s="4"/>
      <c r="I66" s="4"/>
      <c r="J66" s="4"/>
      <c r="K66" s="4"/>
    </row>
    <row r="67" spans="1:11" ht="20.25" x14ac:dyDescent="0.3">
      <c r="A67" s="124"/>
      <c r="B67" s="124"/>
      <c r="C67" s="124"/>
      <c r="D67" s="124"/>
      <c r="E67" s="70"/>
      <c r="F67" s="4"/>
      <c r="G67" s="4"/>
      <c r="H67" s="4"/>
      <c r="I67" s="4"/>
      <c r="J67" s="4"/>
      <c r="K67" s="4"/>
    </row>
    <row r="68" spans="1:11" ht="21" thickBot="1" x14ac:dyDescent="0.35">
      <c r="A68" s="125"/>
      <c r="B68" s="125"/>
      <c r="C68" s="125"/>
      <c r="D68" s="125"/>
      <c r="E68" s="70"/>
      <c r="F68" s="4"/>
      <c r="G68" s="4"/>
      <c r="H68" s="4"/>
      <c r="I68" s="4"/>
      <c r="J68" s="4"/>
      <c r="K68" s="4"/>
    </row>
    <row r="69" spans="1:11" ht="21" thickBot="1" x14ac:dyDescent="0.35">
      <c r="A69" s="10"/>
      <c r="B69" s="110" t="s">
        <v>47</v>
      </c>
      <c r="C69" s="111"/>
      <c r="D69" s="112"/>
      <c r="E69" s="70"/>
      <c r="F69" s="4"/>
      <c r="G69" s="4"/>
      <c r="H69" s="4"/>
      <c r="I69" s="4"/>
      <c r="J69" s="4"/>
      <c r="K69" s="4"/>
    </row>
    <row r="70" spans="1:11" ht="20.25" x14ac:dyDescent="0.3">
      <c r="A70" s="5"/>
      <c r="B70" s="108" t="s">
        <v>63</v>
      </c>
      <c r="C70" s="109"/>
      <c r="D70" s="49">
        <f>+D65</f>
        <v>75066989.539999992</v>
      </c>
      <c r="E70" s="5"/>
      <c r="F70" s="4"/>
      <c r="G70" s="4"/>
      <c r="H70" s="4"/>
      <c r="I70" s="4"/>
      <c r="J70" s="4"/>
      <c r="K70" s="4"/>
    </row>
    <row r="71" spans="1:11" ht="20.25" x14ac:dyDescent="0.3">
      <c r="A71" s="5"/>
      <c r="B71" s="122" t="s">
        <v>69</v>
      </c>
      <c r="C71" s="123"/>
      <c r="D71" s="50">
        <v>142365856.71000001</v>
      </c>
      <c r="E71" s="5"/>
      <c r="F71" s="4"/>
      <c r="G71" s="4"/>
      <c r="H71" s="4"/>
      <c r="I71" s="4"/>
      <c r="J71" s="4"/>
      <c r="K71" s="4"/>
    </row>
    <row r="72" spans="1:11" ht="21" thickBot="1" x14ac:dyDescent="0.35">
      <c r="A72" s="5"/>
      <c r="B72" s="95" t="s">
        <v>64</v>
      </c>
      <c r="C72" s="96"/>
      <c r="D72" s="51">
        <f>+'Resumen General Ingresos 2025'!B58+'Resumen General Ingresos 2025'!C58+'Resumen General Ingresos 2025'!F58</f>
        <v>39836491.390000001</v>
      </c>
      <c r="E72" s="5"/>
      <c r="F72" s="4"/>
      <c r="G72" s="4"/>
      <c r="H72" s="4"/>
      <c r="I72" s="4"/>
      <c r="J72" s="4"/>
      <c r="K72" s="4"/>
    </row>
    <row r="73" spans="1:11" ht="20.25" x14ac:dyDescent="0.3">
      <c r="A73" s="5"/>
      <c r="B73" s="93" t="s">
        <v>68</v>
      </c>
      <c r="C73" s="94"/>
      <c r="D73" s="52">
        <f>SUM(D70:D72)</f>
        <v>257269337.63999999</v>
      </c>
      <c r="E73" s="5"/>
      <c r="F73" s="4"/>
      <c r="G73" s="4"/>
      <c r="H73" s="4"/>
      <c r="I73" s="4"/>
      <c r="J73" s="4"/>
      <c r="K73" s="4"/>
    </row>
    <row r="74" spans="1:11" ht="20.25" x14ac:dyDescent="0.3">
      <c r="A74" s="5"/>
      <c r="B74" s="95" t="s">
        <v>70</v>
      </c>
      <c r="C74" s="96"/>
      <c r="D74" s="53">
        <v>123046687.3</v>
      </c>
      <c r="E74" s="5"/>
      <c r="F74" s="4"/>
      <c r="G74" s="4"/>
      <c r="H74" s="4"/>
      <c r="I74" s="4"/>
      <c r="J74" s="4"/>
      <c r="K74" s="4"/>
    </row>
    <row r="75" spans="1:11" ht="21.75" x14ac:dyDescent="0.4">
      <c r="A75" s="5"/>
      <c r="B75" s="95" t="s">
        <v>72</v>
      </c>
      <c r="C75" s="96"/>
      <c r="D75" s="54">
        <v>921535520.62</v>
      </c>
      <c r="E75" s="5"/>
      <c r="F75" s="4"/>
      <c r="G75" s="4"/>
      <c r="H75" s="4"/>
      <c r="I75" s="4"/>
      <c r="J75" s="4"/>
      <c r="K75" s="4"/>
    </row>
    <row r="76" spans="1:11" ht="20.25" x14ac:dyDescent="0.3">
      <c r="A76" s="5"/>
      <c r="B76" s="93" t="s">
        <v>71</v>
      </c>
      <c r="C76" s="94"/>
      <c r="D76" s="52">
        <f>SUM(D74:D75)</f>
        <v>1044582207.92</v>
      </c>
      <c r="E76" s="5"/>
      <c r="F76" s="4"/>
      <c r="G76" s="4"/>
      <c r="H76" s="4"/>
      <c r="I76" s="4"/>
      <c r="J76" s="4"/>
      <c r="K76" s="4"/>
    </row>
    <row r="77" spans="1:11" ht="21" thickBot="1" x14ac:dyDescent="0.35">
      <c r="A77" s="5"/>
      <c r="B77" s="97" t="s">
        <v>73</v>
      </c>
      <c r="C77" s="98"/>
      <c r="D77" s="55">
        <f>+D73+D76</f>
        <v>1301851545.5599999</v>
      </c>
      <c r="E77" s="5"/>
      <c r="F77" s="4"/>
      <c r="G77" s="4"/>
      <c r="H77" s="4"/>
      <c r="I77" s="4"/>
      <c r="J77" s="4"/>
      <c r="K77" s="4"/>
    </row>
    <row r="78" spans="1:11" ht="20.25" x14ac:dyDescent="0.3">
      <c r="A78" s="5"/>
      <c r="B78" s="74"/>
      <c r="C78" s="74"/>
      <c r="D78" s="75"/>
      <c r="E78" s="5"/>
      <c r="F78" s="4"/>
      <c r="G78" s="4"/>
      <c r="H78" s="4"/>
      <c r="I78" s="4"/>
      <c r="J78" s="4"/>
      <c r="K78" s="4"/>
    </row>
    <row r="79" spans="1:11" ht="20.25" x14ac:dyDescent="0.3">
      <c r="A79" s="5"/>
      <c r="B79" s="74"/>
      <c r="C79" s="74"/>
      <c r="D79" s="75"/>
      <c r="E79" s="5"/>
      <c r="F79" s="4"/>
      <c r="G79" s="4"/>
      <c r="H79" s="4"/>
      <c r="I79" s="4"/>
      <c r="J79" s="4"/>
      <c r="K79" s="4"/>
    </row>
    <row r="80" spans="1:11" ht="20.25" x14ac:dyDescent="0.3">
      <c r="A80" s="5"/>
      <c r="B80" s="74"/>
      <c r="C80" s="74"/>
      <c r="D80" s="75"/>
      <c r="E80" s="5"/>
      <c r="F80" s="4"/>
      <c r="G80" s="4"/>
      <c r="H80" s="4"/>
      <c r="I80" s="4"/>
      <c r="J80" s="4"/>
      <c r="K80" s="4"/>
    </row>
    <row r="81" spans="1:13" ht="20.25" x14ac:dyDescent="0.3">
      <c r="A81" s="5"/>
      <c r="B81" s="74"/>
      <c r="C81" s="74"/>
      <c r="D81" s="75"/>
      <c r="E81" s="5"/>
      <c r="F81" s="4"/>
      <c r="G81" s="4"/>
      <c r="H81" s="4"/>
      <c r="I81" s="4"/>
      <c r="J81" s="4"/>
      <c r="K81" s="4"/>
    </row>
    <row r="82" spans="1:13" ht="15.75" x14ac:dyDescent="0.25">
      <c r="A82" s="85" t="s">
        <v>32</v>
      </c>
      <c r="B82" s="85"/>
      <c r="C82" s="78"/>
      <c r="D82" s="78"/>
      <c r="E82" s="79"/>
      <c r="F82" s="86" t="s">
        <v>30</v>
      </c>
      <c r="G82" s="86"/>
      <c r="H82" s="86"/>
      <c r="I82" s="79"/>
      <c r="J82" s="87" t="s">
        <v>31</v>
      </c>
      <c r="K82" s="87"/>
      <c r="L82" s="87"/>
    </row>
    <row r="83" spans="1:13" ht="35.25" customHeight="1" thickBot="1" x14ac:dyDescent="0.3">
      <c r="A83" s="90"/>
      <c r="B83" s="90"/>
      <c r="C83" s="78"/>
      <c r="D83" s="78"/>
      <c r="E83" s="77"/>
      <c r="F83" s="91"/>
      <c r="G83" s="91"/>
      <c r="H83" s="91"/>
      <c r="I83" s="76"/>
      <c r="J83" s="84"/>
      <c r="K83" s="84"/>
      <c r="L83" s="84"/>
      <c r="M83" s="83"/>
    </row>
    <row r="84" spans="1:13" ht="20.25" x14ac:dyDescent="0.3">
      <c r="A84" s="85" t="s">
        <v>33</v>
      </c>
      <c r="B84" s="85"/>
      <c r="C84" s="78"/>
      <c r="D84" s="78"/>
      <c r="E84" s="77"/>
      <c r="F84" s="88" t="s">
        <v>46</v>
      </c>
      <c r="G84" s="88"/>
      <c r="H84" s="88"/>
      <c r="I84" s="76"/>
      <c r="J84" s="89" t="s">
        <v>34</v>
      </c>
      <c r="K84" s="89"/>
      <c r="L84" s="89"/>
      <c r="M84" s="5"/>
    </row>
    <row r="85" spans="1:13" ht="15.75" customHeight="1" x14ac:dyDescent="0.25">
      <c r="A85" s="86" t="s">
        <v>19</v>
      </c>
      <c r="B85" s="86"/>
      <c r="C85" s="20"/>
      <c r="D85" s="20"/>
      <c r="E85" s="21"/>
      <c r="F85" s="86" t="s">
        <v>61</v>
      </c>
      <c r="G85" s="86"/>
      <c r="H85" s="86"/>
      <c r="I85" s="22"/>
      <c r="J85" s="87" t="s">
        <v>51</v>
      </c>
      <c r="K85" s="87"/>
      <c r="L85" s="87"/>
      <c r="M85" s="78"/>
    </row>
    <row r="86" spans="1:13" ht="20.25" x14ac:dyDescent="0.3">
      <c r="A86" s="9"/>
      <c r="B86" s="9"/>
      <c r="C86" s="9"/>
      <c r="D86" s="9"/>
      <c r="E86" s="9"/>
      <c r="F86" s="86"/>
      <c r="G86" s="86"/>
      <c r="H86" s="86"/>
      <c r="I86" s="4"/>
      <c r="J86" s="87" t="s">
        <v>52</v>
      </c>
      <c r="K86" s="87"/>
      <c r="L86" s="87"/>
      <c r="M86" s="78"/>
    </row>
    <row r="87" spans="1:13" ht="20.25" x14ac:dyDescent="0.3">
      <c r="A87" s="9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</row>
    <row r="88" spans="1:13" ht="20.25" x14ac:dyDescent="0.3">
      <c r="A88" s="5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</row>
    <row r="89" spans="1:13" ht="20.25" x14ac:dyDescent="0.3">
      <c r="A89" s="5"/>
      <c r="B89" s="80"/>
      <c r="C89" s="80"/>
      <c r="D89" s="81"/>
      <c r="E89" s="82"/>
      <c r="F89" s="72"/>
      <c r="G89" s="72"/>
      <c r="H89" s="72"/>
      <c r="I89" s="72"/>
      <c r="J89" s="72"/>
      <c r="K89" s="72"/>
      <c r="L89" s="73"/>
      <c r="M89" s="73"/>
    </row>
    <row r="90" spans="1:13" ht="20.25" x14ac:dyDescent="0.3">
      <c r="A90" s="5"/>
      <c r="B90" s="80"/>
      <c r="C90" s="80"/>
      <c r="D90" s="81"/>
      <c r="E90" s="82"/>
      <c r="F90" s="72"/>
      <c r="G90" s="72"/>
      <c r="H90" s="72"/>
      <c r="I90" s="72"/>
      <c r="J90" s="72"/>
      <c r="K90" s="72"/>
      <c r="L90" s="73"/>
      <c r="M90" s="73"/>
    </row>
    <row r="91" spans="1:13" ht="20.25" x14ac:dyDescent="0.3">
      <c r="A91" s="5"/>
      <c r="B91" s="80"/>
      <c r="C91" s="80"/>
      <c r="D91" s="81"/>
      <c r="E91" s="82"/>
      <c r="F91" s="72"/>
      <c r="G91" s="72"/>
      <c r="H91" s="72"/>
      <c r="I91" s="72"/>
      <c r="J91" s="72"/>
      <c r="K91" s="72"/>
      <c r="L91" s="73"/>
      <c r="M91" s="73"/>
    </row>
    <row r="92" spans="1:13" ht="20.25" x14ac:dyDescent="0.3">
      <c r="A92" s="5"/>
      <c r="B92" s="74"/>
      <c r="C92" s="74"/>
      <c r="D92" s="75"/>
      <c r="E92" s="5"/>
      <c r="F92" s="4"/>
      <c r="G92" s="4"/>
      <c r="H92" s="4"/>
      <c r="I92" s="4"/>
      <c r="J92" s="4"/>
      <c r="K92" s="4"/>
    </row>
    <row r="93" spans="1:13" ht="20.25" x14ac:dyDescent="0.3">
      <c r="A93" s="5"/>
      <c r="B93" s="74"/>
      <c r="C93" s="74"/>
      <c r="D93" s="75"/>
      <c r="E93" s="5"/>
      <c r="F93" s="4"/>
      <c r="G93" s="4"/>
      <c r="H93" s="4"/>
      <c r="I93" s="4"/>
      <c r="J93" s="4"/>
      <c r="K93" s="4"/>
    </row>
    <row r="94" spans="1:13" ht="20.25" x14ac:dyDescent="0.3">
      <c r="A94" s="5"/>
      <c r="B94" s="74"/>
      <c r="C94" s="74"/>
      <c r="D94" s="75"/>
      <c r="E94" s="5"/>
      <c r="F94" s="4"/>
      <c r="G94" s="4"/>
      <c r="H94" s="4"/>
      <c r="I94" s="4"/>
      <c r="J94" s="4"/>
      <c r="K94" s="4"/>
    </row>
    <row r="95" spans="1:13" ht="20.25" x14ac:dyDescent="0.3">
      <c r="A95" s="5"/>
      <c r="B95" s="74"/>
      <c r="C95" s="74"/>
      <c r="D95" s="75"/>
      <c r="E95" s="5"/>
      <c r="F95" s="4"/>
      <c r="G95" s="4"/>
      <c r="H95" s="4"/>
      <c r="I95" s="4"/>
      <c r="J95" s="4"/>
      <c r="K95" s="4"/>
    </row>
    <row r="96" spans="1:13" ht="20.25" x14ac:dyDescent="0.3">
      <c r="A96" s="5"/>
      <c r="B96" s="74"/>
      <c r="C96" s="74"/>
      <c r="D96" s="8"/>
      <c r="E96" s="5"/>
      <c r="F96" s="4"/>
      <c r="G96" s="4"/>
      <c r="H96" s="4"/>
      <c r="I96" s="4"/>
      <c r="J96" s="4"/>
      <c r="K96" s="4"/>
    </row>
    <row r="97" spans="1:11" ht="20.25" x14ac:dyDescent="0.3">
      <c r="A97" s="5"/>
      <c r="B97" s="8"/>
      <c r="C97" s="8"/>
      <c r="E97" s="5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">
      <c r="A144" s="2"/>
    </row>
    <row r="145" spans="1:1" x14ac:dyDescent="0.2">
      <c r="A145" s="2"/>
    </row>
    <row r="474" spans="1:1" x14ac:dyDescent="0.2">
      <c r="A474" s="1">
        <v>0</v>
      </c>
    </row>
  </sheetData>
  <mergeCells count="61">
    <mergeCell ref="A31:K31"/>
    <mergeCell ref="A33:K33"/>
    <mergeCell ref="A34:H34"/>
    <mergeCell ref="A32:K32"/>
    <mergeCell ref="A39:L39"/>
    <mergeCell ref="A36:L36"/>
    <mergeCell ref="A37:L37"/>
    <mergeCell ref="A2:L2"/>
    <mergeCell ref="A3:L3"/>
    <mergeCell ref="A4:L4"/>
    <mergeCell ref="A5:L5"/>
    <mergeCell ref="H15:I15"/>
    <mergeCell ref="B14:D14"/>
    <mergeCell ref="B13:K13"/>
    <mergeCell ref="E15:G15"/>
    <mergeCell ref="B15:D15"/>
    <mergeCell ref="E14:G14"/>
    <mergeCell ref="H14:I14"/>
    <mergeCell ref="J14:K14"/>
    <mergeCell ref="A13:A16"/>
    <mergeCell ref="L13:L16"/>
    <mergeCell ref="J15:K15"/>
    <mergeCell ref="B71:C71"/>
    <mergeCell ref="B73:C73"/>
    <mergeCell ref="A67:D67"/>
    <mergeCell ref="A68:D68"/>
    <mergeCell ref="A61:A64"/>
    <mergeCell ref="B61:D61"/>
    <mergeCell ref="B69:D69"/>
    <mergeCell ref="L42:L45"/>
    <mergeCell ref="A38:L38"/>
    <mergeCell ref="B42:K42"/>
    <mergeCell ref="A42:A45"/>
    <mergeCell ref="F62:H62"/>
    <mergeCell ref="B44:K44"/>
    <mergeCell ref="B43:K43"/>
    <mergeCell ref="F85:H85"/>
    <mergeCell ref="J85:L85"/>
    <mergeCell ref="J86:L86"/>
    <mergeCell ref="A6:L6"/>
    <mergeCell ref="A7:L7"/>
    <mergeCell ref="F86:H86"/>
    <mergeCell ref="A85:B85"/>
    <mergeCell ref="B76:C76"/>
    <mergeCell ref="B75:C75"/>
    <mergeCell ref="B72:C72"/>
    <mergeCell ref="B74:C74"/>
    <mergeCell ref="B77:C77"/>
    <mergeCell ref="E61:E64"/>
    <mergeCell ref="B62:D62"/>
    <mergeCell ref="B63:D63"/>
    <mergeCell ref="B70:C70"/>
    <mergeCell ref="J83:L83"/>
    <mergeCell ref="A82:B82"/>
    <mergeCell ref="A84:B84"/>
    <mergeCell ref="F82:H82"/>
    <mergeCell ref="J82:L82"/>
    <mergeCell ref="F84:H84"/>
    <mergeCell ref="J84:L84"/>
    <mergeCell ref="A83:B83"/>
    <mergeCell ref="F83:H83"/>
  </mergeCells>
  <phoneticPr fontId="15" type="noConversion"/>
  <printOptions horizontalCentered="1"/>
  <pageMargins left="0" right="0" top="0.39370078740157499" bottom="0.39370078740157499" header="0.511811023622047" footer="0.31496062992126"/>
  <pageSetup scale="40" orientation="landscape" r:id="rId1"/>
  <headerFooter alignWithMargins="0">
    <oddFooter>&amp;LJlópez&amp;F&amp;D]</oddFooter>
  </headerFooter>
  <rowBreaks count="2" manualBreakCount="2">
    <brk id="35" max="11" man="1"/>
    <brk id="5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 General Ingresos 2025</vt:lpstr>
      <vt:lpstr>'Resumen General Ingresos 2025'!Área_de_impresión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Encnormal</dc:creator>
  <cp:lastModifiedBy>Bethania Espinal</cp:lastModifiedBy>
  <cp:lastPrinted>2025-11-14T14:29:24Z</cp:lastPrinted>
  <dcterms:created xsi:type="dcterms:W3CDTF">2005-03-02T13:47:17Z</dcterms:created>
  <dcterms:modified xsi:type="dcterms:W3CDTF">2025-11-14T14:40:03Z</dcterms:modified>
</cp:coreProperties>
</file>