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RV-DATOS\Docs\mestevez\Desktop\"/>
    </mc:Choice>
  </mc:AlternateContent>
  <xr:revisionPtr revIDLastSave="0" documentId="8_{C4D56FEC-1DA5-43C2-9414-F046A711D8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D14" i="1"/>
  <c r="E14" i="1"/>
  <c r="E13" i="1"/>
  <c r="E12" i="1"/>
  <c r="E11" i="1"/>
  <c r="E10" i="1"/>
  <c r="E9" i="1"/>
  <c r="E8" i="1"/>
  <c r="E7" i="1"/>
  <c r="E6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  <c r="D12" i="1"/>
  <c r="D11" i="1"/>
  <c r="D10" i="1"/>
  <c r="D9" i="1"/>
  <c r="D8" i="1"/>
  <c r="D7" i="1"/>
  <c r="D6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E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41" i="1"/>
  <c r="F6" i="1"/>
  <c r="F41" i="1" l="1"/>
  <c r="C41" i="1"/>
</calcChain>
</file>

<file path=xl/sharedStrings.xml><?xml version="1.0" encoding="utf-8"?>
<sst xmlns="http://schemas.openxmlformats.org/spreadsheetml/2006/main" count="46" uniqueCount="45">
  <si>
    <t>DIRECCIÓN GENERAL DE PASAPORTES</t>
  </si>
  <si>
    <t>DIRECCIÓN DE PLANIFICACIÓN Y DESARROLLO</t>
  </si>
  <si>
    <t xml:space="preserve">Servicios </t>
  </si>
  <si>
    <t>Total</t>
  </si>
  <si>
    <t>Pasaporte primera vez adulto 6 años</t>
  </si>
  <si>
    <t>Pasaporte primera vez adulto 6 años (VIP)</t>
  </si>
  <si>
    <t>Pasaporte primera vez adulto 10 años (VIP)</t>
  </si>
  <si>
    <t>Pasaporte primera vez menor 6 años</t>
  </si>
  <si>
    <t>Pasaporte primera vez menor 6 años (VIP)</t>
  </si>
  <si>
    <t>Pasaporte primera vez menor 10 años (VIP)</t>
  </si>
  <si>
    <t>Pasaporte primera vez en línea menor 6 años</t>
  </si>
  <si>
    <t>Pasaporte primera vez en línea menor 6 años (VIP)</t>
  </si>
  <si>
    <t>Pasaporte primera vez en línea menor 10 años (VIP)</t>
  </si>
  <si>
    <t>Pasaporte primera vez en línea adulto 6 años</t>
  </si>
  <si>
    <t>Pasaporte primera vez en línea adulto 6 años (VIP)</t>
  </si>
  <si>
    <t>Pasaporte primera vez en linea adulto 10 años (VIP)</t>
  </si>
  <si>
    <t>Renovación vieja</t>
  </si>
  <si>
    <t>Renovación consular</t>
  </si>
  <si>
    <t>Pasaporte renovación adulto 6 años</t>
  </si>
  <si>
    <t>Pasaporte renovación adulto 6 años (VIP)</t>
  </si>
  <si>
    <t>Pasaporte renovación adulto 10 años (VIP)</t>
  </si>
  <si>
    <t>Pasaporte renovación menor 6 años</t>
  </si>
  <si>
    <t>Pasaporte renovación menor 6 años (VIP)</t>
  </si>
  <si>
    <t>Pasaporte renovación menor 10 años (VIP)</t>
  </si>
  <si>
    <t>Pasaporte renovación en línea menor 6 años</t>
  </si>
  <si>
    <t>Pasaporte renovación en línea menor 6 años (VIP)</t>
  </si>
  <si>
    <t>Pasaporte renovación en linea menor 10 años (VIP)</t>
  </si>
  <si>
    <t>Pasaporte renovación en línea adulto 6 años</t>
  </si>
  <si>
    <t>Pasaporte renovación en línea adulto 6 años (VIP)</t>
  </si>
  <si>
    <t>Pasaporte renovación en linea adulto 10 años (VIP)</t>
  </si>
  <si>
    <t>Expedición pérdida 2da vez</t>
  </si>
  <si>
    <t>Expedición pérdida 3ra vez</t>
  </si>
  <si>
    <t>Expedición pérdida 4ta vez</t>
  </si>
  <si>
    <t>Web renovación pérdida</t>
  </si>
  <si>
    <t>Expedición por Deterioro</t>
  </si>
  <si>
    <t>Expedición por Deterioro 2da vez</t>
  </si>
  <si>
    <t>Web renovación Deterioro</t>
  </si>
  <si>
    <t>Expedición por Agotamiento</t>
  </si>
  <si>
    <t>Web renovación agotamiento</t>
  </si>
  <si>
    <t>Director de Planificación</t>
  </si>
  <si>
    <t>Ing. Daniel Lozano</t>
  </si>
  <si>
    <t>Enero</t>
  </si>
  <si>
    <t>Febrero</t>
  </si>
  <si>
    <t>Marzo</t>
  </si>
  <si>
    <t>SERVICIOS DE PASAPORTES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</si>
</sst>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3"/>
      <color rgb="FF0C0B0B"/>
      <name val="OpenSans-Regular"/>
    </font>
    <font>
      <sz val="11"/>
      <color theme="1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5" xfId="0" applyFont="1" applyBorder="1"/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5" xfId="0" applyNumberFormat="1" applyFont="1" applyBorder="1"/>
    <xf numFmtId="0" fontId="5" fillId="0" borderId="7" xfId="0" applyFont="1" applyBorder="1"/>
    <xf numFmtId="3" fontId="5" fillId="0" borderId="7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2" borderId="7" xfId="0" applyFont="1" applyFill="1" applyBorder="1"/>
    <xf numFmtId="3" fontId="5" fillId="2" borderId="7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5" fillId="2" borderId="9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0" fontId="5" fillId="0" borderId="9" xfId="0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2" fillId="2" borderId="2" xfId="0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1</xdr:col>
      <xdr:colOff>1314449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B4E61-D479-4623-B23B-7BFF3FBB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0"/>
          <a:ext cx="86677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5"/>
  <sheetViews>
    <sheetView tabSelected="1" zoomScaleNormal="100" workbookViewId="0">
      <selection activeCell="I4" sqref="I4"/>
    </sheetView>
  </sheetViews>
  <sheetFormatPr baseColWidth="10" defaultColWidth="11.42578125" defaultRowHeight="15"/>
  <cols>
    <col min="1" max="1" width="2.85546875" customWidth="1"/>
    <col min="2" max="2" width="62.140625" customWidth="1"/>
    <col min="4" max="5" width="12.28515625" customWidth="1"/>
  </cols>
  <sheetData>
    <row r="2" spans="2:11" ht="18.75">
      <c r="B2" s="27" t="s">
        <v>0</v>
      </c>
      <c r="C2" s="27"/>
      <c r="D2" s="27"/>
      <c r="E2" s="27"/>
      <c r="F2" s="27"/>
    </row>
    <row r="3" spans="2:11" ht="15.75">
      <c r="B3" s="28" t="s">
        <v>1</v>
      </c>
      <c r="C3" s="28"/>
      <c r="D3" s="28"/>
      <c r="E3" s="28"/>
      <c r="F3" s="28"/>
    </row>
    <row r="4" spans="2:11" ht="15.75" thickBot="1">
      <c r="B4" s="29" t="s">
        <v>44</v>
      </c>
      <c r="C4" s="29"/>
      <c r="D4" s="29"/>
      <c r="E4" s="29"/>
      <c r="F4" s="29"/>
    </row>
    <row r="5" spans="2:11" ht="23.25" customHeight="1" thickBot="1">
      <c r="B5" s="24" t="s">
        <v>2</v>
      </c>
      <c r="C5" s="25" t="s">
        <v>41</v>
      </c>
      <c r="D5" s="25" t="s">
        <v>42</v>
      </c>
      <c r="E5" s="25" t="s">
        <v>43</v>
      </c>
      <c r="F5" s="26" t="s">
        <v>3</v>
      </c>
    </row>
    <row r="6" spans="2:11" ht="15.75">
      <c r="B6" s="1" t="s">
        <v>4</v>
      </c>
      <c r="C6" s="2">
        <f>76+6760</f>
        <v>6836</v>
      </c>
      <c r="D6" s="2">
        <f>66+5370</f>
        <v>5436</v>
      </c>
      <c r="E6" s="3">
        <f>1316+3929</f>
        <v>5245</v>
      </c>
      <c r="F6" s="4">
        <f>SUM(C6:E6)</f>
        <v>17517</v>
      </c>
    </row>
    <row r="7" spans="2:11" ht="15.75">
      <c r="B7" s="5" t="s">
        <v>5</v>
      </c>
      <c r="C7" s="6">
        <f>10+3684</f>
        <v>3694</v>
      </c>
      <c r="D7" s="6">
        <f>21+3117</f>
        <v>3138</v>
      </c>
      <c r="E7" s="7">
        <f>66+2929</f>
        <v>2995</v>
      </c>
      <c r="F7" s="4">
        <f t="shared" ref="F7:F40" si="0">SUM(C7:E7)</f>
        <v>9827</v>
      </c>
    </row>
    <row r="8" spans="2:11" ht="15.75">
      <c r="B8" s="5" t="s">
        <v>6</v>
      </c>
      <c r="C8" s="6">
        <f>24+301</f>
        <v>325</v>
      </c>
      <c r="D8" s="6">
        <f>13+210</f>
        <v>223</v>
      </c>
      <c r="E8" s="7">
        <f>32+272</f>
        <v>304</v>
      </c>
      <c r="F8" s="4">
        <f t="shared" si="0"/>
        <v>852</v>
      </c>
    </row>
    <row r="9" spans="2:11" ht="15.75">
      <c r="B9" s="5" t="s">
        <v>7</v>
      </c>
      <c r="C9" s="6">
        <f>85+4326</f>
        <v>4411</v>
      </c>
      <c r="D9" s="6">
        <f>129+3511</f>
        <v>3640</v>
      </c>
      <c r="E9" s="7">
        <f>1015+2624</f>
        <v>3639</v>
      </c>
      <c r="F9" s="4">
        <f t="shared" si="0"/>
        <v>11690</v>
      </c>
    </row>
    <row r="10" spans="2:11" ht="15.75">
      <c r="B10" s="5" t="s">
        <v>8</v>
      </c>
      <c r="C10" s="6">
        <f>14+1942</f>
        <v>1956</v>
      </c>
      <c r="D10" s="6">
        <f>20+1529</f>
        <v>1549</v>
      </c>
      <c r="E10" s="7">
        <f>46+1588</f>
        <v>1634</v>
      </c>
      <c r="F10" s="4">
        <f t="shared" si="0"/>
        <v>5139</v>
      </c>
    </row>
    <row r="11" spans="2:11" ht="15.75">
      <c r="B11" s="5" t="s">
        <v>9</v>
      </c>
      <c r="C11" s="6">
        <f>0+12</f>
        <v>12</v>
      </c>
      <c r="D11" s="6">
        <f>0+6</f>
        <v>6</v>
      </c>
      <c r="E11" s="7">
        <f>0+5</f>
        <v>5</v>
      </c>
      <c r="F11" s="4">
        <f t="shared" si="0"/>
        <v>23</v>
      </c>
    </row>
    <row r="12" spans="2:11" ht="16.5">
      <c r="B12" s="5" t="s">
        <v>10</v>
      </c>
      <c r="C12" s="6">
        <f>6+1465</f>
        <v>1471</v>
      </c>
      <c r="D12" s="6">
        <f>13+1325</f>
        <v>1338</v>
      </c>
      <c r="E12" s="7">
        <f>294+918</f>
        <v>1212</v>
      </c>
      <c r="F12" s="4">
        <f t="shared" si="0"/>
        <v>4021</v>
      </c>
      <c r="H12" s="8"/>
      <c r="I12" s="8"/>
      <c r="J12" s="8"/>
      <c r="K12" s="9"/>
    </row>
    <row r="13" spans="2:11" ht="16.5">
      <c r="B13" s="5" t="s">
        <v>11</v>
      </c>
      <c r="C13" s="6">
        <f>0+423</f>
        <v>423</v>
      </c>
      <c r="D13" s="6">
        <f>1+334</f>
        <v>335</v>
      </c>
      <c r="E13" s="7">
        <f>4+320</f>
        <v>324</v>
      </c>
      <c r="F13" s="4">
        <f t="shared" si="0"/>
        <v>1082</v>
      </c>
      <c r="H13" s="8"/>
      <c r="I13" s="8"/>
      <c r="J13" s="8"/>
      <c r="K13" s="9"/>
    </row>
    <row r="14" spans="2:11" ht="15.75">
      <c r="B14" s="5" t="s">
        <v>12</v>
      </c>
      <c r="C14" s="6">
        <f>0+1</f>
        <v>1</v>
      </c>
      <c r="D14" s="6">
        <f>0+4</f>
        <v>4</v>
      </c>
      <c r="E14" s="7">
        <f>0+1</f>
        <v>1</v>
      </c>
      <c r="F14" s="4">
        <f t="shared" si="0"/>
        <v>6</v>
      </c>
      <c r="H14" s="9"/>
      <c r="I14" s="9"/>
      <c r="J14" s="9"/>
      <c r="K14" s="9"/>
    </row>
    <row r="15" spans="2:11" ht="15.75">
      <c r="B15" s="5" t="s">
        <v>13</v>
      </c>
      <c r="C15" s="6">
        <f>11+2785</f>
        <v>2796</v>
      </c>
      <c r="D15" s="6">
        <f>14+2576</f>
        <v>2590</v>
      </c>
      <c r="E15" s="7">
        <f>497+1753</f>
        <v>2250</v>
      </c>
      <c r="F15" s="4">
        <f t="shared" si="0"/>
        <v>7636</v>
      </c>
    </row>
    <row r="16" spans="2:11" ht="15.75">
      <c r="B16" s="5" t="s">
        <v>14</v>
      </c>
      <c r="C16" s="6">
        <f>0+744</f>
        <v>744</v>
      </c>
      <c r="D16" s="6">
        <f>1+667</f>
        <v>668</v>
      </c>
      <c r="E16" s="7">
        <f>10+616</f>
        <v>626</v>
      </c>
      <c r="F16" s="4">
        <f t="shared" si="0"/>
        <v>2038</v>
      </c>
    </row>
    <row r="17" spans="2:6" ht="15.75">
      <c r="B17" s="5" t="s">
        <v>15</v>
      </c>
      <c r="C17" s="6">
        <f>0+44</f>
        <v>44</v>
      </c>
      <c r="D17" s="6">
        <f>0+43</f>
        <v>43</v>
      </c>
      <c r="E17" s="7">
        <f>1+32</f>
        <v>33</v>
      </c>
      <c r="F17" s="4">
        <f t="shared" si="0"/>
        <v>120</v>
      </c>
    </row>
    <row r="18" spans="2:6" ht="15.75">
      <c r="B18" s="5" t="s">
        <v>16</v>
      </c>
      <c r="C18" s="6">
        <f>4+476</f>
        <v>480</v>
      </c>
      <c r="D18" s="6">
        <f>1+381</f>
        <v>382</v>
      </c>
      <c r="E18" s="7">
        <f>60+276</f>
        <v>336</v>
      </c>
      <c r="F18" s="4">
        <f t="shared" si="0"/>
        <v>1198</v>
      </c>
    </row>
    <row r="19" spans="2:6" ht="15.75">
      <c r="B19" s="5" t="s">
        <v>17</v>
      </c>
      <c r="C19" s="6">
        <f>4291+3103</f>
        <v>7394</v>
      </c>
      <c r="D19" s="6">
        <f>4940+2506</f>
        <v>7446</v>
      </c>
      <c r="E19" s="7">
        <f>1798+1193</f>
        <v>2991</v>
      </c>
      <c r="F19" s="4">
        <f t="shared" si="0"/>
        <v>17831</v>
      </c>
    </row>
    <row r="20" spans="2:6" ht="15.75">
      <c r="B20" s="5" t="s">
        <v>18</v>
      </c>
      <c r="C20" s="6">
        <f>34+8273</f>
        <v>8307</v>
      </c>
      <c r="D20" s="6">
        <f>60+6394</f>
        <v>6454</v>
      </c>
      <c r="E20" s="7">
        <f>1611+5143</f>
        <v>6754</v>
      </c>
      <c r="F20" s="4">
        <f t="shared" si="0"/>
        <v>21515</v>
      </c>
    </row>
    <row r="21" spans="2:6" ht="15.75">
      <c r="B21" s="5" t="s">
        <v>19</v>
      </c>
      <c r="C21" s="6">
        <f>49+6525</f>
        <v>6574</v>
      </c>
      <c r="D21" s="6">
        <f>48+4833</f>
        <v>4881</v>
      </c>
      <c r="E21" s="7">
        <f>141+4961</f>
        <v>5102</v>
      </c>
      <c r="F21" s="4">
        <f t="shared" si="0"/>
        <v>16557</v>
      </c>
    </row>
    <row r="22" spans="2:6" ht="15.75">
      <c r="B22" s="5" t="s">
        <v>20</v>
      </c>
      <c r="C22" s="6">
        <f>19+2945</f>
        <v>2964</v>
      </c>
      <c r="D22" s="6">
        <f>15+2059</f>
        <v>2074</v>
      </c>
      <c r="E22" s="7">
        <f>78+2326</f>
        <v>2404</v>
      </c>
      <c r="F22" s="4">
        <f t="shared" si="0"/>
        <v>7442</v>
      </c>
    </row>
    <row r="23" spans="2:6" ht="15.75">
      <c r="B23" s="5" t="s">
        <v>21</v>
      </c>
      <c r="C23" s="6">
        <f>11+1099</f>
        <v>1110</v>
      </c>
      <c r="D23" s="6">
        <f>262+861</f>
        <v>1123</v>
      </c>
      <c r="E23" s="7">
        <f>247+719</f>
        <v>966</v>
      </c>
      <c r="F23" s="4">
        <f t="shared" si="0"/>
        <v>3199</v>
      </c>
    </row>
    <row r="24" spans="2:6" ht="15.75">
      <c r="B24" s="5" t="s">
        <v>22</v>
      </c>
      <c r="C24" s="6">
        <f>75+893</f>
        <v>968</v>
      </c>
      <c r="D24" s="6">
        <f>271+646</f>
        <v>917</v>
      </c>
      <c r="E24" s="7">
        <f>163+714</f>
        <v>877</v>
      </c>
      <c r="F24" s="4">
        <f>SUM(C24:E24)</f>
        <v>2762</v>
      </c>
    </row>
    <row r="25" spans="2:6" ht="15.75">
      <c r="B25" s="5" t="s">
        <v>23</v>
      </c>
      <c r="C25" s="6">
        <f>1+48</f>
        <v>49</v>
      </c>
      <c r="D25" s="6">
        <f>9+37</f>
        <v>46</v>
      </c>
      <c r="E25" s="7">
        <f>7+35</f>
        <v>42</v>
      </c>
      <c r="F25" s="4">
        <f t="shared" si="0"/>
        <v>137</v>
      </c>
    </row>
    <row r="26" spans="2:6" ht="15.75">
      <c r="B26" s="5" t="s">
        <v>24</v>
      </c>
      <c r="C26" s="6">
        <f>6+1465</f>
        <v>1471</v>
      </c>
      <c r="D26" s="6">
        <f>13+1325</f>
        <v>1338</v>
      </c>
      <c r="E26" s="7">
        <f>293+922</f>
        <v>1215</v>
      </c>
      <c r="F26" s="4">
        <f t="shared" si="0"/>
        <v>4024</v>
      </c>
    </row>
    <row r="27" spans="2:6" ht="15.75">
      <c r="B27" s="5" t="s">
        <v>25</v>
      </c>
      <c r="C27" s="6">
        <f>0+423</f>
        <v>423</v>
      </c>
      <c r="D27" s="6">
        <f>1+334</f>
        <v>335</v>
      </c>
      <c r="E27" s="7">
        <f>4+320</f>
        <v>324</v>
      </c>
      <c r="F27" s="4">
        <f t="shared" si="0"/>
        <v>1082</v>
      </c>
    </row>
    <row r="28" spans="2:6" ht="15.75">
      <c r="B28" s="5" t="s">
        <v>26</v>
      </c>
      <c r="C28" s="6">
        <f>0+1</f>
        <v>1</v>
      </c>
      <c r="D28" s="6">
        <f>0+4</f>
        <v>4</v>
      </c>
      <c r="E28" s="7">
        <f>0+1</f>
        <v>1</v>
      </c>
      <c r="F28" s="4">
        <f t="shared" si="0"/>
        <v>6</v>
      </c>
    </row>
    <row r="29" spans="2:6" ht="15.75">
      <c r="B29" s="5" t="s">
        <v>27</v>
      </c>
      <c r="C29" s="6">
        <f>11+2785</f>
        <v>2796</v>
      </c>
      <c r="D29" s="6">
        <f>14+2576</f>
        <v>2590</v>
      </c>
      <c r="E29" s="7">
        <f>500+1756</f>
        <v>2256</v>
      </c>
      <c r="F29" s="4">
        <f t="shared" si="0"/>
        <v>7642</v>
      </c>
    </row>
    <row r="30" spans="2:6" ht="15.75">
      <c r="B30" s="5" t="s">
        <v>28</v>
      </c>
      <c r="C30" s="6">
        <f>0+744</f>
        <v>744</v>
      </c>
      <c r="D30" s="6">
        <f>1+667</f>
        <v>668</v>
      </c>
      <c r="E30" s="7">
        <f>9+617</f>
        <v>626</v>
      </c>
      <c r="F30" s="4">
        <f t="shared" si="0"/>
        <v>2038</v>
      </c>
    </row>
    <row r="31" spans="2:6" ht="15.75">
      <c r="B31" s="5" t="s">
        <v>29</v>
      </c>
      <c r="C31" s="6">
        <f>0+44</f>
        <v>44</v>
      </c>
      <c r="D31" s="6">
        <f>0+43</f>
        <v>43</v>
      </c>
      <c r="E31" s="7">
        <f>1+32</f>
        <v>33</v>
      </c>
      <c r="F31" s="4">
        <f t="shared" si="0"/>
        <v>120</v>
      </c>
    </row>
    <row r="32" spans="2:6" ht="15.75">
      <c r="B32" s="5" t="s">
        <v>30</v>
      </c>
      <c r="C32" s="6">
        <v>174</v>
      </c>
      <c r="D32" s="6">
        <f>12+124</f>
        <v>136</v>
      </c>
      <c r="E32" s="7">
        <f>33+102</f>
        <v>135</v>
      </c>
      <c r="F32" s="4">
        <f t="shared" si="0"/>
        <v>445</v>
      </c>
    </row>
    <row r="33" spans="2:6" ht="15.75">
      <c r="B33" s="5" t="s">
        <v>31</v>
      </c>
      <c r="C33" s="6">
        <v>27</v>
      </c>
      <c r="D33" s="6">
        <f>1+15</f>
        <v>16</v>
      </c>
      <c r="E33" s="7">
        <f>1+13</f>
        <v>14</v>
      </c>
      <c r="F33" s="4">
        <f t="shared" si="0"/>
        <v>57</v>
      </c>
    </row>
    <row r="34" spans="2:6" ht="15.75">
      <c r="B34" s="5" t="s">
        <v>32</v>
      </c>
      <c r="C34" s="6">
        <v>4</v>
      </c>
      <c r="D34" s="6">
        <f>0+3</f>
        <v>3</v>
      </c>
      <c r="E34" s="7">
        <v>1</v>
      </c>
      <c r="F34" s="4">
        <f t="shared" si="0"/>
        <v>8</v>
      </c>
    </row>
    <row r="35" spans="2:6" ht="15.75">
      <c r="B35" s="5" t="s">
        <v>33</v>
      </c>
      <c r="C35" s="6">
        <v>0</v>
      </c>
      <c r="D35" s="6">
        <v>0</v>
      </c>
      <c r="E35" s="7">
        <f>31+172</f>
        <v>203</v>
      </c>
      <c r="F35" s="4">
        <f t="shared" si="0"/>
        <v>203</v>
      </c>
    </row>
    <row r="36" spans="2:6" ht="15.75">
      <c r="B36" s="5" t="s">
        <v>34</v>
      </c>
      <c r="C36" s="6">
        <v>134</v>
      </c>
      <c r="D36" s="6">
        <f>9+102</f>
        <v>111</v>
      </c>
      <c r="E36" s="7">
        <f>27+104</f>
        <v>131</v>
      </c>
      <c r="F36" s="4">
        <f t="shared" si="0"/>
        <v>376</v>
      </c>
    </row>
    <row r="37" spans="2:6" ht="15.75">
      <c r="B37" s="10" t="s">
        <v>35</v>
      </c>
      <c r="C37" s="11">
        <v>6</v>
      </c>
      <c r="D37" s="11">
        <f>0+7</f>
        <v>7</v>
      </c>
      <c r="E37" s="12">
        <f>2+4</f>
        <v>6</v>
      </c>
      <c r="F37" s="4">
        <f t="shared" si="0"/>
        <v>19</v>
      </c>
    </row>
    <row r="38" spans="2:6" ht="15.75">
      <c r="B38" s="13" t="s">
        <v>36</v>
      </c>
      <c r="C38" s="14">
        <v>0</v>
      </c>
      <c r="D38" s="14">
        <v>0</v>
      </c>
      <c r="E38" s="15">
        <v>0</v>
      </c>
      <c r="F38" s="4">
        <f t="shared" si="0"/>
        <v>0</v>
      </c>
    </row>
    <row r="39" spans="2:6" ht="15.75">
      <c r="B39" s="16" t="s">
        <v>37</v>
      </c>
      <c r="C39" s="17">
        <v>1</v>
      </c>
      <c r="D39" s="17">
        <v>7</v>
      </c>
      <c r="E39" s="18">
        <f>1+6</f>
        <v>7</v>
      </c>
      <c r="F39" s="4">
        <f t="shared" si="0"/>
        <v>15</v>
      </c>
    </row>
    <row r="40" spans="2:6" ht="16.5" thickBot="1">
      <c r="B40" s="16" t="s">
        <v>38</v>
      </c>
      <c r="C40" s="17">
        <v>0</v>
      </c>
      <c r="D40" s="17">
        <v>0</v>
      </c>
      <c r="E40" s="18">
        <v>2</v>
      </c>
      <c r="F40" s="4">
        <f t="shared" si="0"/>
        <v>2</v>
      </c>
    </row>
    <row r="41" spans="2:6" ht="16.5" thickBot="1">
      <c r="B41" s="19" t="s">
        <v>3</v>
      </c>
      <c r="C41" s="20">
        <f>SUM(C6:C40)</f>
        <v>56384</v>
      </c>
      <c r="D41" s="20">
        <f>SUM(D6:D40)</f>
        <v>47551</v>
      </c>
      <c r="E41" s="20">
        <f>SUM(E6:E40)</f>
        <v>42694</v>
      </c>
      <c r="F41" s="21">
        <f>SUM(F6:F40)</f>
        <v>146629</v>
      </c>
    </row>
    <row r="48" spans="2:6">
      <c r="B48" s="30" t="s">
        <v>40</v>
      </c>
      <c r="C48" s="30"/>
      <c r="D48" s="30"/>
      <c r="E48" s="30"/>
      <c r="F48" s="30"/>
    </row>
    <row r="49" spans="1:6">
      <c r="B49" s="31" t="s">
        <v>39</v>
      </c>
      <c r="C49" s="31"/>
      <c r="D49" s="31"/>
      <c r="E49" s="31"/>
      <c r="F49" s="31"/>
    </row>
    <row r="64" spans="1:6" ht="15.75">
      <c r="A64" s="22"/>
      <c r="B64" s="22"/>
      <c r="C64" s="22"/>
      <c r="D64" s="22"/>
      <c r="E64" s="22"/>
    </row>
    <row r="65" spans="1:5" ht="15.75">
      <c r="A65" s="23"/>
      <c r="B65" s="23"/>
      <c r="C65" s="23"/>
      <c r="D65" s="23"/>
      <c r="E65" s="23"/>
    </row>
  </sheetData>
  <mergeCells count="5">
    <mergeCell ref="B2:F2"/>
    <mergeCell ref="B3:F3"/>
    <mergeCell ref="B4:F4"/>
    <mergeCell ref="B48:F48"/>
    <mergeCell ref="B49:F49"/>
  </mergeCells>
  <phoneticPr fontId="8" type="noConversion"/>
  <pageMargins left="0.42" right="0.42" top="0.59" bottom="0.17" header="0.34" footer="0.17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Estevez Monika</cp:lastModifiedBy>
  <cp:lastPrinted>2025-04-04T12:49:02Z</cp:lastPrinted>
  <dcterms:created xsi:type="dcterms:W3CDTF">2025-01-02T15:23:13Z</dcterms:created>
  <dcterms:modified xsi:type="dcterms:W3CDTF">2025-04-23T13:25:01Z</dcterms:modified>
</cp:coreProperties>
</file>