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C22B3FBB-F0C2-4CD3-9D58-D1E979C8F4E3}" xr6:coauthVersionLast="47" xr6:coauthVersionMax="47" xr10:uidLastSave="{00000000-0000-0000-0000-000000000000}"/>
  <bookViews>
    <workbookView xWindow="-120" yWindow="-120" windowWidth="29040" windowHeight="15720" xr2:uid="{36E92AFD-E6B9-42EB-B5A5-BE57346D1154}"/>
  </bookViews>
  <sheets>
    <sheet name="Hoja1" sheetId="1" r:id="rId1"/>
  </sheets>
  <definedNames>
    <definedName name="_xlnm.Print_Area" localSheetId="0">Hoja1!$A$1:$D$52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E46" i="1"/>
  <c r="E39" i="1"/>
  <c r="E38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46" i="1" l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<sst xmlns="http://schemas.openxmlformats.org/spreadsheetml/2006/main" count="46" uniqueCount="46">
  <si>
    <t>SERVICIOS DE PASAPORTES</t>
  </si>
  <si>
    <t xml:space="preserve">Servicios </t>
  </si>
  <si>
    <t>Pasaporte primera vez adulto 6 años</t>
  </si>
  <si>
    <t>Pasaporte primera vez adulto 10 años</t>
  </si>
  <si>
    <t>Pasaporte primera vez en línea adulto 6 años</t>
  </si>
  <si>
    <t xml:space="preserve">Pasaporte primera vez en linea adulto 10 años </t>
  </si>
  <si>
    <t>Pasaporte primera vez menor 6 años</t>
  </si>
  <si>
    <t xml:space="preserve">Pasaporte primera vez menor 10 años </t>
  </si>
  <si>
    <t>Pasaporte primera vez en línea menor 6 años</t>
  </si>
  <si>
    <t>Pasaporte primera vez en línea menor 10 años</t>
  </si>
  <si>
    <t>Pasaporte renovación adulto 6 años</t>
  </si>
  <si>
    <t>Pasaporte renovación adulto 10 años</t>
  </si>
  <si>
    <t>Pasaporte renovación en línea adulto 6 años</t>
  </si>
  <si>
    <t>Pasaporte renovación en linea adulto 10 años</t>
  </si>
  <si>
    <t>Pasaporte renovación menor 6 años</t>
  </si>
  <si>
    <t>Pasaporte renovación menor 10 años</t>
  </si>
  <si>
    <t>Pasaporte renovación en línea menor 6 años</t>
  </si>
  <si>
    <t>Pasaporte renovación en linea menor 10 años</t>
  </si>
  <si>
    <t>Renovación Nueva</t>
  </si>
  <si>
    <t>Renovación vieja</t>
  </si>
  <si>
    <t>Renovación consular</t>
  </si>
  <si>
    <t>Expedición pérdida 2da vez</t>
  </si>
  <si>
    <t>Expedición pérdida 3ra vez</t>
  </si>
  <si>
    <t>Expedición pérdida 4ta vez</t>
  </si>
  <si>
    <t>Web renovación pérdida</t>
  </si>
  <si>
    <t>Expedición por Deterioro</t>
  </si>
  <si>
    <t>Expedición por Deterioro 2da vez</t>
  </si>
  <si>
    <t>Expedición por Deterioro 3ra vez</t>
  </si>
  <si>
    <t>Web renovación Deterioro</t>
  </si>
  <si>
    <t>Expedición por Agotamiento</t>
  </si>
  <si>
    <t>Web renovación agotamiento</t>
  </si>
  <si>
    <t>Certificaciones personales</t>
  </si>
  <si>
    <t>Total</t>
  </si>
  <si>
    <t>Octubre</t>
  </si>
  <si>
    <t>Certificaciones Insterinstitucionales</t>
  </si>
  <si>
    <t>Noviembre</t>
  </si>
  <si>
    <t>Diciembre</t>
  </si>
  <si>
    <t>Cuarto trimestre octubre diciembre 2025</t>
  </si>
  <si>
    <t>Pasaporte primera vez adulto 6 años Expresso</t>
  </si>
  <si>
    <t>Pasaporte primera vez en línea adulto 6 años Expresso</t>
  </si>
  <si>
    <t>Pasaporte primera vez menor 6 años Expresso</t>
  </si>
  <si>
    <t>Pasaporte primera vez en línea menor 6 años Expresso</t>
  </si>
  <si>
    <t>Pasaporte renovación adulto 6 años Expresso</t>
  </si>
  <si>
    <t>Pasaporte renovación en línea adulto 6 años Expresso</t>
  </si>
  <si>
    <t>Pasaporte renovación menor 6 años Expresso</t>
  </si>
  <si>
    <t>Pasaporte renovación en línea menor 6 años Expresso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</si>
</sst>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rgb="FF0C0B0B"/>
      <name val="OpenSans-Regular"/>
    </font>
    <font>
      <sz val="11"/>
      <color theme="1"/>
      <name val="Times New Roman"/>
      <family val="1"/>
    </font>
    <font>
      <sz val="8"/>
      <name val="Aptos Narrow"/>
      <family val="2"/>
      <scheme val="minor"/>
    </font>
    <font>
      <sz val="12"/>
      <color rgb="FF0C0B0B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0" borderId="0" xfId="0" applyFont="1"/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4" fillId="2" borderId="0" xfId="0" applyFont="1" applyFill="1" applyBorder="1" applyAlignment="1">
      <alignment horizontal="center" vertical="center"/>
    </xf>
    <xf numFmtId="17" fontId="4" fillId="2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3" fontId="4" fillId="0" borderId="0" xfId="0" applyNumberFormat="1" applyFont="1" applyBorder="1"/>
    <xf numFmtId="0" fontId="8" fillId="2" borderId="0" xfId="0" applyFont="1" applyFill="1" applyBorder="1" applyAlignment="1">
      <alignment vertical="center" wrapText="1"/>
    </xf>
    <xf numFmtId="0" fontId="4" fillId="2" borderId="0" xfId="0" applyFont="1" applyFill="1" applyBorder="1"/>
    <xf numFmtId="0" fontId="6" fillId="0" borderId="0" xfId="0" applyFont="1" applyBorder="1"/>
    <xf numFmtId="0" fontId="4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2C43-3F9A-4F51-8528-8F03B44426C5}">
  <dimension ref="B2:I63"/>
  <sheetViews>
    <sheetView tabSelected="1" topLeftCell="C1" zoomScaleNormal="100" workbookViewId="0">
      <selection activeCell="H10" sqref="H10"/>
    </sheetView>
  </sheetViews>
  <sheetFormatPr baseColWidth="10" defaultColWidth="11.42578125" defaultRowHeight="15"/>
  <cols>
    <col min="1" max="1" width="0.140625" customWidth="1"/>
    <col min="2" max="2" width="15.42578125" customWidth="1"/>
    <col min="3" max="3" width="50.140625" customWidth="1"/>
    <col min="4" max="4" width="13.85546875" customWidth="1"/>
  </cols>
  <sheetData>
    <row r="2" spans="3:9" ht="18.75">
      <c r="C2" s="6"/>
      <c r="D2" s="6"/>
      <c r="E2" s="6"/>
      <c r="F2" s="6"/>
    </row>
    <row r="3" spans="3:9" ht="15.75">
      <c r="C3" s="7"/>
      <c r="D3" s="7"/>
      <c r="E3" s="7"/>
      <c r="F3" s="7"/>
    </row>
    <row r="4" spans="3:9">
      <c r="C4" s="8" t="s">
        <v>0</v>
      </c>
      <c r="D4" s="8"/>
      <c r="E4" s="8"/>
      <c r="F4" s="8"/>
    </row>
    <row r="5" spans="3:9">
      <c r="C5" s="9" t="s">
        <v>37</v>
      </c>
      <c r="D5" s="9"/>
      <c r="E5" s="9"/>
      <c r="F5" s="9"/>
    </row>
    <row r="6" spans="3:9" ht="23.25" customHeight="1">
      <c r="C6" s="10" t="s">
        <v>1</v>
      </c>
      <c r="D6" s="11" t="s">
        <v>33</v>
      </c>
      <c r="E6" s="11" t="s">
        <v>35</v>
      </c>
      <c r="F6" s="11" t="s">
        <v>36</v>
      </c>
    </row>
    <row r="7" spans="3:9" ht="15.75">
      <c r="C7" s="12" t="s">
        <v>2</v>
      </c>
      <c r="D7" s="17">
        <f>3335+318</f>
        <v>3653</v>
      </c>
      <c r="E7" s="17">
        <f>640+2380</f>
        <v>3020</v>
      </c>
      <c r="F7" s="17">
        <v>2966</v>
      </c>
    </row>
    <row r="8" spans="3:9" ht="15.75">
      <c r="C8" s="12" t="s">
        <v>38</v>
      </c>
      <c r="D8" s="17">
        <f>2406+36</f>
        <v>2442</v>
      </c>
      <c r="E8" s="17">
        <f>27+2181</f>
        <v>2208</v>
      </c>
      <c r="F8" s="17">
        <v>1872</v>
      </c>
    </row>
    <row r="9" spans="3:9" ht="15.75">
      <c r="C9" s="12" t="s">
        <v>3</v>
      </c>
      <c r="D9" s="13">
        <f>210+46</f>
        <v>256</v>
      </c>
      <c r="E9" s="13">
        <f>31+172</f>
        <v>203</v>
      </c>
      <c r="F9" s="12">
        <v>220</v>
      </c>
    </row>
    <row r="10" spans="3:9" ht="15.75">
      <c r="C10" s="12" t="s">
        <v>4</v>
      </c>
      <c r="D10" s="17">
        <f>87+1274</f>
        <v>1361</v>
      </c>
      <c r="E10" s="17">
        <f>239+930</f>
        <v>1169</v>
      </c>
      <c r="F10" s="17">
        <v>1004</v>
      </c>
    </row>
    <row r="11" spans="3:9" ht="15.75">
      <c r="C11" s="12" t="s">
        <v>39</v>
      </c>
      <c r="D11" s="13">
        <f>4+430</f>
        <v>434</v>
      </c>
      <c r="E11" s="13">
        <f>2+361</f>
        <v>363</v>
      </c>
      <c r="F11" s="12">
        <v>272</v>
      </c>
    </row>
    <row r="12" spans="3:9" ht="15.75">
      <c r="C12" s="12" t="s">
        <v>5</v>
      </c>
      <c r="D12" s="13">
        <f>0+26</f>
        <v>26</v>
      </c>
      <c r="E12" s="13">
        <f>1+20</f>
        <v>21</v>
      </c>
      <c r="F12" s="12">
        <v>16</v>
      </c>
    </row>
    <row r="13" spans="3:9" ht="15.75">
      <c r="C13" s="12" t="s">
        <v>6</v>
      </c>
      <c r="D13" s="17">
        <f>314+1816</f>
        <v>2130</v>
      </c>
      <c r="E13" s="17">
        <f>480+1381</f>
        <v>1861</v>
      </c>
      <c r="F13" s="17">
        <v>1957</v>
      </c>
    </row>
    <row r="14" spans="3:9" ht="15.75">
      <c r="C14" s="12" t="s">
        <v>40</v>
      </c>
      <c r="D14" s="17">
        <f>31+1097</f>
        <v>1128</v>
      </c>
      <c r="E14" s="17">
        <f>31+976</f>
        <v>1007</v>
      </c>
      <c r="F14" s="17">
        <v>1083</v>
      </c>
    </row>
    <row r="15" spans="3:9" ht="15.75">
      <c r="C15" s="12" t="s">
        <v>7</v>
      </c>
      <c r="D15" s="13">
        <f>0+7</f>
        <v>7</v>
      </c>
      <c r="E15" s="13">
        <f>1+8</f>
        <v>9</v>
      </c>
      <c r="F15" s="12">
        <v>9</v>
      </c>
    </row>
    <row r="16" spans="3:9" ht="16.5">
      <c r="C16" s="12" t="s">
        <v>8</v>
      </c>
      <c r="D16" s="13">
        <f>39+525</f>
        <v>564</v>
      </c>
      <c r="E16" s="13">
        <f>132+400</f>
        <v>532</v>
      </c>
      <c r="F16" s="14">
        <v>502</v>
      </c>
      <c r="G16" s="1"/>
      <c r="H16" s="1"/>
      <c r="I16" s="2"/>
    </row>
    <row r="17" spans="3:9" ht="16.5">
      <c r="C17" s="12" t="s">
        <v>41</v>
      </c>
      <c r="D17" s="13">
        <f>0+188</f>
        <v>188</v>
      </c>
      <c r="E17" s="13">
        <f>0+164</f>
        <v>164</v>
      </c>
      <c r="F17" s="14">
        <v>167</v>
      </c>
      <c r="G17" s="1"/>
      <c r="H17" s="1"/>
      <c r="I17" s="2"/>
    </row>
    <row r="18" spans="3:9" ht="15.75">
      <c r="C18" s="12" t="s">
        <v>9</v>
      </c>
      <c r="D18" s="13">
        <f>0+4</f>
        <v>4</v>
      </c>
      <c r="E18" s="13">
        <f>0+2</f>
        <v>2</v>
      </c>
      <c r="F18" s="15">
        <v>3</v>
      </c>
      <c r="G18" s="2"/>
      <c r="H18" s="2"/>
      <c r="I18" s="2"/>
    </row>
    <row r="19" spans="3:9" ht="15.75">
      <c r="C19" s="12" t="s">
        <v>10</v>
      </c>
      <c r="D19" s="17">
        <f>355+4197</f>
        <v>4552</v>
      </c>
      <c r="E19" s="17">
        <f>870+3039</f>
        <v>3909</v>
      </c>
      <c r="F19" s="17">
        <v>4260</v>
      </c>
    </row>
    <row r="20" spans="3:9" ht="15.75">
      <c r="C20" s="12" t="s">
        <v>42</v>
      </c>
      <c r="D20" s="17">
        <f>52+3643</f>
        <v>3695</v>
      </c>
      <c r="E20" s="17">
        <f>32+3188</f>
        <v>3220</v>
      </c>
      <c r="F20" s="17">
        <v>4005</v>
      </c>
    </row>
    <row r="21" spans="3:9" ht="15.75">
      <c r="C21" s="12" t="s">
        <v>11</v>
      </c>
      <c r="D21" s="17">
        <f>21+1396</f>
        <v>1417</v>
      </c>
      <c r="E21" s="17">
        <f>19+1209</f>
        <v>1228</v>
      </c>
      <c r="F21" s="17">
        <v>1492</v>
      </c>
    </row>
    <row r="22" spans="3:9" ht="15.75">
      <c r="C22" s="12" t="s">
        <v>12</v>
      </c>
      <c r="D22" s="17">
        <f>179+2211</f>
        <v>2390</v>
      </c>
      <c r="E22" s="17">
        <f>436+1483</f>
        <v>1919</v>
      </c>
      <c r="F22" s="17">
        <v>1743</v>
      </c>
    </row>
    <row r="23" spans="3:9" ht="15.75">
      <c r="C23" s="12" t="s">
        <v>43</v>
      </c>
      <c r="D23" s="13">
        <f>5+449</f>
        <v>454</v>
      </c>
      <c r="E23" s="13">
        <f>3+335</f>
        <v>338</v>
      </c>
      <c r="F23" s="12">
        <v>358</v>
      </c>
    </row>
    <row r="24" spans="3:9" ht="15.75">
      <c r="C24" s="12" t="s">
        <v>13</v>
      </c>
      <c r="D24" s="13">
        <f>0+118</f>
        <v>118</v>
      </c>
      <c r="E24" s="13">
        <f>1+70</f>
        <v>71</v>
      </c>
      <c r="F24" s="12">
        <v>79</v>
      </c>
    </row>
    <row r="25" spans="3:9" ht="15.75">
      <c r="C25" s="12" t="s">
        <v>14</v>
      </c>
      <c r="D25" s="13">
        <f>68+567</f>
        <v>635</v>
      </c>
      <c r="E25" s="13">
        <f>150+421</f>
        <v>571</v>
      </c>
      <c r="F25" s="12">
        <v>691</v>
      </c>
    </row>
    <row r="26" spans="3:9" ht="15.75">
      <c r="C26" s="12" t="s">
        <v>44</v>
      </c>
      <c r="D26" s="13">
        <f>75+453</f>
        <v>528</v>
      </c>
      <c r="E26" s="13">
        <f>111+469</f>
        <v>580</v>
      </c>
      <c r="F26" s="12">
        <v>918</v>
      </c>
    </row>
    <row r="27" spans="3:9" ht="15.75">
      <c r="C27" s="12" t="s">
        <v>15</v>
      </c>
      <c r="D27" s="13">
        <f>0+15</f>
        <v>15</v>
      </c>
      <c r="E27" s="13">
        <f>0+26</f>
        <v>26</v>
      </c>
      <c r="F27" s="12">
        <v>36</v>
      </c>
    </row>
    <row r="28" spans="3:9" ht="15.75">
      <c r="C28" s="12" t="s">
        <v>16</v>
      </c>
      <c r="D28" s="13">
        <f>26+225</f>
        <v>251</v>
      </c>
      <c r="E28" s="13">
        <f>65+211</f>
        <v>276</v>
      </c>
      <c r="F28" s="12">
        <v>205</v>
      </c>
    </row>
    <row r="29" spans="3:9" ht="15.75">
      <c r="C29" s="12" t="s">
        <v>45</v>
      </c>
      <c r="D29" s="13">
        <f>0+86</f>
        <v>86</v>
      </c>
      <c r="E29" s="13">
        <f>1+95</f>
        <v>96</v>
      </c>
      <c r="F29" s="12">
        <v>103</v>
      </c>
    </row>
    <row r="30" spans="3:9" ht="15.75">
      <c r="C30" s="12" t="s">
        <v>17</v>
      </c>
      <c r="D30" s="13">
        <f>0+10</f>
        <v>10</v>
      </c>
      <c r="E30" s="13">
        <f>0+3</f>
        <v>3</v>
      </c>
      <c r="F30" s="12">
        <v>3</v>
      </c>
    </row>
    <row r="31" spans="3:9" ht="15.75">
      <c r="C31" s="12" t="s">
        <v>18</v>
      </c>
      <c r="D31" s="17">
        <f>571+10271</f>
        <v>10842</v>
      </c>
      <c r="E31" s="17">
        <f>1180+8354</f>
        <v>9534</v>
      </c>
      <c r="F31" s="17">
        <v>11401</v>
      </c>
    </row>
    <row r="32" spans="3:9" ht="15.75">
      <c r="C32" s="12" t="s">
        <v>19</v>
      </c>
      <c r="D32" s="13">
        <f>10+239</f>
        <v>249</v>
      </c>
      <c r="E32" s="13">
        <f>22+134</f>
        <v>156</v>
      </c>
      <c r="F32" s="12">
        <v>185</v>
      </c>
    </row>
    <row r="33" spans="3:6" ht="15.75">
      <c r="C33" s="12" t="s">
        <v>20</v>
      </c>
      <c r="D33" s="17">
        <f>5312+1878</f>
        <v>7190</v>
      </c>
      <c r="E33" s="17">
        <f>4197+1270</f>
        <v>5467</v>
      </c>
      <c r="F33" s="17">
        <v>5776</v>
      </c>
    </row>
    <row r="34" spans="3:6" ht="15.75">
      <c r="C34" s="12" t="s">
        <v>21</v>
      </c>
      <c r="D34" s="13">
        <v>158</v>
      </c>
      <c r="E34" s="13">
        <f>25+105</f>
        <v>130</v>
      </c>
      <c r="F34" s="12">
        <v>130</v>
      </c>
    </row>
    <row r="35" spans="3:6" ht="15.75">
      <c r="C35" s="12" t="s">
        <v>22</v>
      </c>
      <c r="D35" s="13">
        <v>28</v>
      </c>
      <c r="E35" s="13">
        <f>5+14</f>
        <v>19</v>
      </c>
      <c r="F35" s="12">
        <v>15</v>
      </c>
    </row>
    <row r="36" spans="3:6" ht="15.75">
      <c r="C36" s="12" t="s">
        <v>23</v>
      </c>
      <c r="D36" s="13">
        <v>3</v>
      </c>
      <c r="E36" s="13">
        <f>1+4</f>
        <v>5</v>
      </c>
      <c r="F36" s="12">
        <v>3</v>
      </c>
    </row>
    <row r="37" spans="3:6" ht="15.75">
      <c r="C37" s="12" t="s">
        <v>24</v>
      </c>
      <c r="D37" s="13">
        <v>0</v>
      </c>
      <c r="E37" s="13">
        <v>0</v>
      </c>
      <c r="F37" s="12">
        <v>101</v>
      </c>
    </row>
    <row r="38" spans="3:6" ht="15.75">
      <c r="C38" s="12" t="s">
        <v>25</v>
      </c>
      <c r="D38" s="13">
        <v>130</v>
      </c>
      <c r="E38" s="13">
        <f>34+104</f>
        <v>138</v>
      </c>
      <c r="F38" s="12">
        <v>103</v>
      </c>
    </row>
    <row r="39" spans="3:6" ht="15.75">
      <c r="C39" s="12" t="s">
        <v>26</v>
      </c>
      <c r="D39" s="13">
        <v>3</v>
      </c>
      <c r="E39" s="13">
        <f>1+5</f>
        <v>6</v>
      </c>
      <c r="F39" s="12">
        <v>0</v>
      </c>
    </row>
    <row r="40" spans="3:6" ht="15.75">
      <c r="C40" s="12" t="s">
        <v>27</v>
      </c>
      <c r="D40" s="13">
        <v>0</v>
      </c>
      <c r="E40" s="13">
        <v>0</v>
      </c>
      <c r="F40" s="12">
        <v>0</v>
      </c>
    </row>
    <row r="41" spans="3:6" ht="15.75">
      <c r="C41" s="12" t="s">
        <v>28</v>
      </c>
      <c r="D41" s="13">
        <v>0</v>
      </c>
      <c r="E41" s="13">
        <v>0</v>
      </c>
      <c r="F41" s="12">
        <v>7</v>
      </c>
    </row>
    <row r="42" spans="3:6" ht="15.75">
      <c r="C42" s="12" t="s">
        <v>29</v>
      </c>
      <c r="D42" s="13">
        <v>4</v>
      </c>
      <c r="E42" s="13">
        <v>5</v>
      </c>
      <c r="F42" s="12">
        <v>10</v>
      </c>
    </row>
    <row r="43" spans="3:6" ht="15.75">
      <c r="C43" s="12" t="s">
        <v>30</v>
      </c>
      <c r="D43" s="13">
        <v>3</v>
      </c>
      <c r="E43" s="13">
        <v>1</v>
      </c>
      <c r="F43" s="12">
        <v>3</v>
      </c>
    </row>
    <row r="44" spans="3:6" ht="15.75">
      <c r="C44" s="12" t="s">
        <v>31</v>
      </c>
      <c r="D44" s="13">
        <v>101</v>
      </c>
      <c r="E44" s="13">
        <v>124</v>
      </c>
      <c r="F44" s="12">
        <v>104</v>
      </c>
    </row>
    <row r="45" spans="3:6" ht="15.75">
      <c r="C45" s="12" t="s">
        <v>34</v>
      </c>
      <c r="D45" s="13">
        <v>10</v>
      </c>
      <c r="E45" s="13">
        <v>9</v>
      </c>
      <c r="F45" s="12">
        <v>4</v>
      </c>
    </row>
    <row r="46" spans="3:6" ht="15.75">
      <c r="C46" s="16" t="s">
        <v>32</v>
      </c>
      <c r="D46" s="17">
        <f>SUM(D7:D45)</f>
        <v>45065</v>
      </c>
      <c r="E46" s="17">
        <f>SUM(E7:E45)</f>
        <v>38390</v>
      </c>
      <c r="F46" s="17">
        <f>SUM(F7:F45)</f>
        <v>41806</v>
      </c>
    </row>
    <row r="47" spans="3:6">
      <c r="C47" s="5"/>
      <c r="D47" s="5"/>
    </row>
    <row r="62" spans="2:4" ht="15.75">
      <c r="B62" s="3"/>
      <c r="C62" s="3"/>
      <c r="D62" s="3"/>
    </row>
    <row r="63" spans="2:4" ht="15.75">
      <c r="B63" s="4"/>
      <c r="C63" s="4"/>
      <c r="D63" s="4"/>
    </row>
  </sheetData>
  <mergeCells count="4">
    <mergeCell ref="C5:F5"/>
    <mergeCell ref="C2:F2"/>
    <mergeCell ref="C3:F3"/>
    <mergeCell ref="C4:F4"/>
  </mergeCells>
  <phoneticPr fontId="7" type="noConversion"/>
  <pageMargins left="0.42" right="0.42" top="0.59" bottom="0.17" header="0.34" footer="0.17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2026-01-08T15:16:39Z</cp:lastPrinted>
  <dcterms:created xsi:type="dcterms:W3CDTF">2025-06-30T14:29:57Z</dcterms:created>
  <dcterms:modified xsi:type="dcterms:W3CDTF">2026-01-20T14:06:50Z</dcterms:modified>
</cp:coreProperties>
</file>