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9A071BB4-EF60-48DD-AAFC-6CBF940F58AC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</bookViews>
  <sheets>
    <sheet name="Presupuesto aprobado" sheetId="9" state="hidden" r:id="rId1"/>
    <sheet name="ENERO" sheetId="7" state="hidden" r:id="rId2"/>
    <sheet name="MARZO 2022" sheetId="5" state="hidden" r:id="rId3"/>
    <sheet name="Mayo 2022" sheetId="10" state="hidden" r:id="rId4"/>
    <sheet name="JULIO 2022" sheetId="11" state="hidden" r:id="rId5"/>
    <sheet name="NOVIEMBRE" sheetId="12" state="hidden" r:id="rId6"/>
    <sheet name="Ejecucion Mensual junio 2025" sheetId="14" r:id="rId7"/>
    <sheet name="2023 presupuesto" sheetId="15" state="hidden" r:id="rId8"/>
    <sheet name="MARZO" sheetId="8" state="hidden" r:id="rId9"/>
    <sheet name="Hoja1" sheetId="4" state="hidden" r:id="rId10"/>
  </sheets>
  <definedNames>
    <definedName name="_xlnm.Print_Area" localSheetId="7">'2023 presupuesto'!$A$1:$D$62</definedName>
    <definedName name="_xlnm.Print_Area" localSheetId="6">'Ejecucion Mensual junio 2025'!$B$1:$X$110</definedName>
    <definedName name="_xlnm.Print_Area" localSheetId="1">ENERO!$B$1:$Q$96</definedName>
    <definedName name="_xlnm.Print_Area" localSheetId="4">'JULIO 2022'!$A$1:$Q$100</definedName>
    <definedName name="_xlnm.Print_Area" localSheetId="8">MARZO!$A$1:$Q$102</definedName>
    <definedName name="_xlnm.Print_Area" localSheetId="2">'MARZO 2022'!$A$1:$Q$98</definedName>
    <definedName name="_xlnm.Print_Area" localSheetId="3">'Mayo 2022'!$A$1:$Q$98</definedName>
    <definedName name="_xlnm.Print_Area" localSheetId="5">NOVIEMBRE!$A$1:$Q$100</definedName>
    <definedName name="_xlnm.Print_Area" localSheetId="0">'Presupuesto aprobado'!$A$1:$D$94</definedName>
    <definedName name="_xlnm.Print_Titles" localSheetId="6">'Ejecucion Mensual junio 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5" i="14" l="1"/>
  <c r="X64" i="14"/>
  <c r="X63" i="14"/>
  <c r="X60" i="14"/>
  <c r="X59" i="14"/>
  <c r="X58" i="14"/>
  <c r="X57" i="14"/>
  <c r="X56" i="14"/>
  <c r="X55" i="14"/>
  <c r="X54" i="14"/>
  <c r="X53" i="14"/>
  <c r="X35" i="14"/>
  <c r="X34" i="14"/>
  <c r="X33" i="14"/>
  <c r="X32" i="14"/>
  <c r="X31" i="14"/>
  <c r="X30" i="14"/>
  <c r="X29" i="14"/>
  <c r="X28" i="14"/>
  <c r="X27" i="14"/>
  <c r="X25" i="14"/>
  <c r="X24" i="14"/>
  <c r="X23" i="14"/>
  <c r="X22" i="14"/>
  <c r="X21" i="14"/>
  <c r="X20" i="14"/>
  <c r="X19" i="14"/>
  <c r="X18" i="14"/>
  <c r="X17" i="14"/>
  <c r="X15" i="14"/>
  <c r="X14" i="14"/>
  <c r="X13" i="14"/>
  <c r="X12" i="14"/>
  <c r="X11" i="14"/>
  <c r="V62" i="14"/>
  <c r="V52" i="14"/>
  <c r="V26" i="14"/>
  <c r="V16" i="14"/>
  <c r="V10" i="14"/>
  <c r="D26" i="14"/>
  <c r="D10" i="14"/>
  <c r="D16" i="14"/>
  <c r="W10" i="14"/>
  <c r="W16" i="14"/>
  <c r="W26" i="14"/>
  <c r="W62" i="14"/>
  <c r="U62" i="14"/>
  <c r="W52" i="14"/>
  <c r="X61" i="14"/>
  <c r="X82" i="14"/>
  <c r="X81" i="14"/>
  <c r="X80" i="14"/>
  <c r="X79" i="14"/>
  <c r="X78" i="14"/>
  <c r="X77" i="14"/>
  <c r="X76" i="14"/>
  <c r="X75" i="14"/>
  <c r="X74" i="14"/>
  <c r="X73" i="14"/>
  <c r="X72" i="14"/>
  <c r="X71" i="14"/>
  <c r="X69" i="14"/>
  <c r="X68" i="14"/>
  <c r="X67" i="14"/>
  <c r="X66" i="14"/>
  <c r="T70" i="14"/>
  <c r="T62" i="14"/>
  <c r="T52" i="14"/>
  <c r="T44" i="14"/>
  <c r="T36" i="14"/>
  <c r="T26" i="14"/>
  <c r="T16" i="14"/>
  <c r="T10" i="14"/>
  <c r="S70" i="14"/>
  <c r="S62" i="14"/>
  <c r="S52" i="14"/>
  <c r="S44" i="14"/>
  <c r="S36" i="14"/>
  <c r="S26" i="14"/>
  <c r="S16" i="14"/>
  <c r="S10" i="14"/>
  <c r="U10" i="14"/>
  <c r="R70" i="14"/>
  <c r="R62" i="14"/>
  <c r="R52" i="14"/>
  <c r="R44" i="14"/>
  <c r="R36" i="14"/>
  <c r="R26" i="14"/>
  <c r="R16" i="14"/>
  <c r="R10" i="14"/>
  <c r="D52" i="14"/>
  <c r="X47" i="14"/>
  <c r="X48" i="14"/>
  <c r="X49" i="14"/>
  <c r="X50" i="14"/>
  <c r="X51" i="14"/>
  <c r="X46" i="14"/>
  <c r="X45" i="14"/>
  <c r="X37" i="14"/>
  <c r="X38" i="14"/>
  <c r="X39" i="14"/>
  <c r="X40" i="14"/>
  <c r="X41" i="14"/>
  <c r="X42" i="14"/>
  <c r="X43" i="14"/>
  <c r="U70" i="14"/>
  <c r="U52" i="14"/>
  <c r="U44" i="14"/>
  <c r="X44" i="14" s="1"/>
  <c r="U36" i="14"/>
  <c r="X36" i="14" s="1"/>
  <c r="U26" i="14"/>
  <c r="U16" i="14"/>
  <c r="V9" i="14" l="1"/>
  <c r="V83" i="14"/>
  <c r="X26" i="14"/>
  <c r="X70" i="14"/>
  <c r="X62" i="14" s="1"/>
  <c r="D9" i="14"/>
  <c r="X52" i="14"/>
  <c r="X10" i="14"/>
  <c r="W83" i="14"/>
  <c r="X16" i="14"/>
  <c r="T83" i="14"/>
  <c r="S9" i="14"/>
  <c r="S83" i="14"/>
  <c r="T9" i="14"/>
  <c r="D83" i="14"/>
  <c r="R9" i="14"/>
  <c r="R83" i="14"/>
  <c r="U9" i="14"/>
  <c r="U83" i="14"/>
  <c r="X83" i="14" l="1"/>
  <c r="C62" i="15"/>
  <c r="D40" i="15"/>
  <c r="D37" i="15"/>
  <c r="D39" i="15"/>
  <c r="E29" i="15"/>
  <c r="B28" i="15"/>
  <c r="D28" i="15" s="1"/>
  <c r="C22" i="15"/>
  <c r="C36" i="15"/>
  <c r="D36" i="15" s="1"/>
  <c r="C46" i="15"/>
  <c r="D46" i="15" s="1"/>
  <c r="G45" i="15"/>
  <c r="G35" i="15"/>
  <c r="G25" i="15"/>
  <c r="G15" i="15"/>
  <c r="G9" i="15"/>
  <c r="B45" i="15"/>
  <c r="B35" i="15"/>
  <c r="B15" i="15"/>
  <c r="B9" i="15"/>
  <c r="D9" i="15" s="1"/>
  <c r="D50" i="15" l="1"/>
  <c r="C50" i="15"/>
  <c r="B25" i="15"/>
  <c r="B50" i="15" s="1"/>
  <c r="G50" i="15"/>
  <c r="B8" i="15" l="1"/>
  <c r="Q82" i="14" l="1"/>
  <c r="Q81" i="14"/>
  <c r="Q80" i="14"/>
  <c r="Q79" i="14"/>
  <c r="Q78" i="14"/>
  <c r="Q77" i="14"/>
  <c r="Q76" i="14"/>
  <c r="Q75" i="14"/>
  <c r="Q73" i="14"/>
  <c r="Q72" i="14"/>
  <c r="Q71" i="14"/>
  <c r="Q70" i="14"/>
  <c r="C70" i="14"/>
  <c r="Q69" i="14"/>
  <c r="Q68" i="14"/>
  <c r="Q67" i="14"/>
  <c r="Q66" i="14"/>
  <c r="Q65" i="14"/>
  <c r="Q64" i="14"/>
  <c r="Q63" i="14"/>
  <c r="Q62" i="14"/>
  <c r="C62" i="14"/>
  <c r="Q61" i="14"/>
  <c r="Q60" i="14"/>
  <c r="Q59" i="14"/>
  <c r="Q58" i="14"/>
  <c r="Q57" i="14"/>
  <c r="Q56" i="14"/>
  <c r="Q55" i="14"/>
  <c r="Q54" i="14"/>
  <c r="Q53" i="14"/>
  <c r="C52" i="14"/>
  <c r="Q51" i="14"/>
  <c r="Q50" i="14"/>
  <c r="Q49" i="14"/>
  <c r="Q48" i="14"/>
  <c r="Q47" i="14"/>
  <c r="Q46" i="14"/>
  <c r="Q45" i="14"/>
  <c r="Q44" i="14"/>
  <c r="Q43" i="14"/>
  <c r="Q42" i="14"/>
  <c r="Q41" i="14"/>
  <c r="Q40" i="14"/>
  <c r="Q39" i="14"/>
  <c r="Q38" i="14"/>
  <c r="Q37" i="14"/>
  <c r="Q36" i="14"/>
  <c r="C36" i="14"/>
  <c r="Q35" i="14"/>
  <c r="Q34" i="14"/>
  <c r="Q33" i="14"/>
  <c r="Q32" i="14"/>
  <c r="Q31" i="14"/>
  <c r="Q30" i="14"/>
  <c r="Q29" i="14"/>
  <c r="Q28" i="14"/>
  <c r="Q27" i="14"/>
  <c r="C26" i="14"/>
  <c r="Q25" i="14"/>
  <c r="Q24" i="14"/>
  <c r="Q23" i="14"/>
  <c r="Q22" i="14"/>
  <c r="Q21" i="14"/>
  <c r="Q20" i="14"/>
  <c r="Q19" i="14"/>
  <c r="Q18" i="14"/>
  <c r="Q17" i="14"/>
  <c r="C16" i="14"/>
  <c r="Q15" i="14"/>
  <c r="Q14" i="14"/>
  <c r="Q13" i="14"/>
  <c r="Q12" i="14"/>
  <c r="Q11" i="14"/>
  <c r="C10" i="14"/>
  <c r="C9" i="14" l="1"/>
  <c r="C83" i="14"/>
  <c r="Q10" i="14"/>
  <c r="Q26" i="14"/>
  <c r="Q52" i="14"/>
  <c r="Q16" i="14"/>
  <c r="Q9" i="14"/>
  <c r="O16" i="12"/>
  <c r="O62" i="12"/>
  <c r="Q83" i="14" l="1"/>
  <c r="N62" i="12"/>
  <c r="Q82" i="12" l="1"/>
  <c r="Q81" i="12"/>
  <c r="Q80" i="12"/>
  <c r="Q79" i="12"/>
  <c r="Q78" i="12"/>
  <c r="Q77" i="12"/>
  <c r="Q76" i="12"/>
  <c r="Q75" i="12"/>
  <c r="Q73" i="12"/>
  <c r="Q72" i="12"/>
  <c r="Q71" i="12"/>
  <c r="N70" i="12"/>
  <c r="M70" i="12"/>
  <c r="L70" i="12"/>
  <c r="K70" i="12"/>
  <c r="J70" i="12"/>
  <c r="I70" i="12"/>
  <c r="H70" i="12"/>
  <c r="G70" i="12"/>
  <c r="F70" i="12"/>
  <c r="E70" i="12"/>
  <c r="C70" i="12"/>
  <c r="Q69" i="12"/>
  <c r="Q68" i="12"/>
  <c r="Q67" i="12"/>
  <c r="Q66" i="12"/>
  <c r="Q65" i="12"/>
  <c r="Q64" i="12"/>
  <c r="Q63" i="12"/>
  <c r="G62" i="12"/>
  <c r="F62" i="12"/>
  <c r="E62" i="12"/>
  <c r="D62" i="12"/>
  <c r="C62" i="12"/>
  <c r="Q61" i="12"/>
  <c r="Q60" i="12"/>
  <c r="Q59" i="12"/>
  <c r="Q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Q51" i="12"/>
  <c r="Q50" i="12"/>
  <c r="Q49" i="12"/>
  <c r="Q48" i="12"/>
  <c r="Q47" i="12"/>
  <c r="Q46" i="12"/>
  <c r="Q45" i="12"/>
  <c r="G44" i="12"/>
  <c r="F44" i="12"/>
  <c r="E44" i="12"/>
  <c r="C44" i="12"/>
  <c r="Q43" i="12"/>
  <c r="Q42" i="12"/>
  <c r="Q41" i="12"/>
  <c r="Q40" i="12"/>
  <c r="Q39" i="12"/>
  <c r="Q38" i="12"/>
  <c r="Q37" i="12"/>
  <c r="M36" i="12"/>
  <c r="L36" i="12"/>
  <c r="J36" i="12"/>
  <c r="I36" i="12"/>
  <c r="G36" i="12"/>
  <c r="E36" i="12"/>
  <c r="D36" i="12"/>
  <c r="C36" i="12"/>
  <c r="Q35" i="12"/>
  <c r="Q34" i="12"/>
  <c r="Q33" i="12"/>
  <c r="Q32" i="12"/>
  <c r="Q31" i="12"/>
  <c r="Q30" i="12"/>
  <c r="Q29" i="12"/>
  <c r="Q28" i="12"/>
  <c r="Q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Q25" i="12"/>
  <c r="Q24" i="12"/>
  <c r="Q23" i="12"/>
  <c r="Q22" i="12"/>
  <c r="Q21" i="12"/>
  <c r="Q20" i="12"/>
  <c r="Q19" i="12"/>
  <c r="Q18" i="12"/>
  <c r="Q17" i="12"/>
  <c r="P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Q15" i="12"/>
  <c r="Q14" i="12"/>
  <c r="Q13" i="12"/>
  <c r="Q12" i="12"/>
  <c r="Q11" i="12"/>
  <c r="P10" i="12"/>
  <c r="P83" i="12" s="1"/>
  <c r="O10" i="12"/>
  <c r="N10" i="12"/>
  <c r="M10" i="12"/>
  <c r="L10" i="12"/>
  <c r="K10" i="12"/>
  <c r="J10" i="12"/>
  <c r="I10" i="12"/>
  <c r="H10" i="12"/>
  <c r="H83" i="12" s="1"/>
  <c r="G10" i="12"/>
  <c r="F10" i="12"/>
  <c r="F83" i="12" s="1"/>
  <c r="E10" i="12"/>
  <c r="D10" i="12"/>
  <c r="C10" i="12"/>
  <c r="P9" i="12"/>
  <c r="Q44" i="12" l="1"/>
  <c r="J83" i="12"/>
  <c r="Q62" i="12"/>
  <c r="H9" i="12"/>
  <c r="F9" i="12"/>
  <c r="J9" i="12"/>
  <c r="C9" i="12"/>
  <c r="E9" i="12"/>
  <c r="G9" i="12"/>
  <c r="I9" i="12"/>
  <c r="K9" i="12"/>
  <c r="K5" i="12" s="1"/>
  <c r="Q36" i="12"/>
  <c r="Q26" i="12" s="1"/>
  <c r="Q70" i="12"/>
  <c r="O9" i="12"/>
  <c r="N9" i="12"/>
  <c r="N83" i="12"/>
  <c r="D83" i="12"/>
  <c r="Q52" i="12"/>
  <c r="M9" i="12"/>
  <c r="D9" i="12"/>
  <c r="L9" i="12"/>
  <c r="Q16" i="12"/>
  <c r="L83" i="12"/>
  <c r="Q10" i="12"/>
  <c r="C83" i="12"/>
  <c r="E83" i="12"/>
  <c r="G83" i="12"/>
  <c r="I83" i="12"/>
  <c r="K83" i="12"/>
  <c r="M83" i="12"/>
  <c r="O83" i="12"/>
  <c r="J10" i="11"/>
  <c r="J16" i="11"/>
  <c r="J52" i="11"/>
  <c r="Q82" i="11"/>
  <c r="Q81" i="11"/>
  <c r="Q80" i="11"/>
  <c r="Q79" i="11"/>
  <c r="Q78" i="11"/>
  <c r="Q77" i="11"/>
  <c r="Q76" i="11"/>
  <c r="Q75" i="11"/>
  <c r="Q73" i="11"/>
  <c r="Q72" i="11"/>
  <c r="Q71" i="11"/>
  <c r="N70" i="11"/>
  <c r="M70" i="11"/>
  <c r="L70" i="11"/>
  <c r="K70" i="11"/>
  <c r="J70" i="11"/>
  <c r="I70" i="11"/>
  <c r="H70" i="11"/>
  <c r="G70" i="11"/>
  <c r="F70" i="11"/>
  <c r="E70" i="11"/>
  <c r="C70" i="11"/>
  <c r="Q69" i="11"/>
  <c r="Q68" i="11"/>
  <c r="Q67" i="11"/>
  <c r="Q66" i="11"/>
  <c r="Q65" i="11"/>
  <c r="Q64" i="11"/>
  <c r="Q63" i="11"/>
  <c r="G62" i="11"/>
  <c r="F62" i="11"/>
  <c r="E62" i="11"/>
  <c r="D62" i="11"/>
  <c r="C62" i="11"/>
  <c r="Q61" i="11"/>
  <c r="Q60" i="11"/>
  <c r="Q59" i="11"/>
  <c r="Q58" i="11"/>
  <c r="Q57" i="11"/>
  <c r="Q56" i="11"/>
  <c r="Q55" i="11"/>
  <c r="Q54" i="11"/>
  <c r="Q53" i="11"/>
  <c r="P52" i="11"/>
  <c r="O52" i="11"/>
  <c r="N52" i="11"/>
  <c r="M52" i="11"/>
  <c r="L52" i="11"/>
  <c r="K52" i="11"/>
  <c r="I52" i="11"/>
  <c r="H52" i="11"/>
  <c r="G52" i="11"/>
  <c r="F52" i="11"/>
  <c r="E52" i="11"/>
  <c r="D52" i="11"/>
  <c r="C52" i="11"/>
  <c r="Q51" i="11"/>
  <c r="Q50" i="11"/>
  <c r="Q49" i="11"/>
  <c r="Q48" i="11"/>
  <c r="Q47" i="11"/>
  <c r="Q46" i="11"/>
  <c r="Q45" i="11"/>
  <c r="G44" i="11"/>
  <c r="F44" i="11"/>
  <c r="E44" i="11"/>
  <c r="C44" i="11"/>
  <c r="Q43" i="11"/>
  <c r="Q42" i="11"/>
  <c r="Q41" i="11"/>
  <c r="Q40" i="11"/>
  <c r="Q39" i="11"/>
  <c r="Q38" i="11"/>
  <c r="Q37" i="11"/>
  <c r="M36" i="11"/>
  <c r="L36" i="11"/>
  <c r="J36" i="11"/>
  <c r="I36" i="11"/>
  <c r="G36" i="11"/>
  <c r="E36" i="11"/>
  <c r="D36" i="11"/>
  <c r="C36" i="11"/>
  <c r="Q35" i="11"/>
  <c r="Q34" i="11"/>
  <c r="Q33" i="11"/>
  <c r="Q32" i="11"/>
  <c r="Q31" i="11"/>
  <c r="Q30" i="11"/>
  <c r="Q29" i="11"/>
  <c r="Q28" i="11"/>
  <c r="Q27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Q25" i="11"/>
  <c r="Q24" i="11"/>
  <c r="Q23" i="11"/>
  <c r="Q22" i="11"/>
  <c r="Q21" i="11"/>
  <c r="Q20" i="11"/>
  <c r="Q19" i="11"/>
  <c r="Q18" i="11"/>
  <c r="Q17" i="11"/>
  <c r="P16" i="11"/>
  <c r="O16" i="11"/>
  <c r="N16" i="11"/>
  <c r="M16" i="11"/>
  <c r="L16" i="11"/>
  <c r="K16" i="11"/>
  <c r="I16" i="11"/>
  <c r="H16" i="11"/>
  <c r="G16" i="11"/>
  <c r="F16" i="11"/>
  <c r="E16" i="11"/>
  <c r="D16" i="11"/>
  <c r="C16" i="11"/>
  <c r="Q15" i="11"/>
  <c r="Q14" i="11"/>
  <c r="Q13" i="11"/>
  <c r="Q12" i="11"/>
  <c r="Q11" i="11"/>
  <c r="P10" i="11"/>
  <c r="P9" i="11" s="1"/>
  <c r="O10" i="11"/>
  <c r="N10" i="11"/>
  <c r="M10" i="11"/>
  <c r="L10" i="11"/>
  <c r="K10" i="11"/>
  <c r="I10" i="11"/>
  <c r="H10" i="11"/>
  <c r="G10" i="11"/>
  <c r="F10" i="11"/>
  <c r="E10" i="11"/>
  <c r="D10" i="11"/>
  <c r="C10" i="11"/>
  <c r="C83" i="11" l="1"/>
  <c r="M9" i="11"/>
  <c r="N9" i="11"/>
  <c r="Q62" i="11"/>
  <c r="E83" i="11"/>
  <c r="O9" i="11"/>
  <c r="Q70" i="11"/>
  <c r="G83" i="11"/>
  <c r="C9" i="11"/>
  <c r="G9" i="11"/>
  <c r="I83" i="11"/>
  <c r="L9" i="11"/>
  <c r="E9" i="11"/>
  <c r="I9" i="11"/>
  <c r="F9" i="11"/>
  <c r="H9" i="11"/>
  <c r="M83" i="11"/>
  <c r="O83" i="11"/>
  <c r="Q10" i="11"/>
  <c r="Q36" i="11"/>
  <c r="Q26" i="11" s="1"/>
  <c r="Q44" i="11"/>
  <c r="Q9" i="12"/>
  <c r="Q83" i="12"/>
  <c r="K83" i="11"/>
  <c r="K9" i="11"/>
  <c r="K5" i="11" s="1"/>
  <c r="D9" i="11"/>
  <c r="Q52" i="11"/>
  <c r="Q16" i="11"/>
  <c r="J9" i="11"/>
  <c r="D83" i="11"/>
  <c r="F83" i="11"/>
  <c r="H83" i="11"/>
  <c r="J83" i="11"/>
  <c r="L83" i="11"/>
  <c r="N83" i="11"/>
  <c r="P83" i="11"/>
  <c r="Q11" i="10"/>
  <c r="D62" i="10"/>
  <c r="Q9" i="11" l="1"/>
  <c r="Q83" i="11"/>
  <c r="Q82" i="10"/>
  <c r="Q81" i="10"/>
  <c r="Q80" i="10"/>
  <c r="Q79" i="10"/>
  <c r="Q78" i="10"/>
  <c r="Q77" i="10"/>
  <c r="Q76" i="10"/>
  <c r="Q75" i="10"/>
  <c r="Q73" i="10"/>
  <c r="Q72" i="10"/>
  <c r="Q71" i="10"/>
  <c r="N70" i="10"/>
  <c r="M70" i="10"/>
  <c r="L70" i="10"/>
  <c r="K70" i="10"/>
  <c r="J70" i="10"/>
  <c r="I70" i="10"/>
  <c r="H70" i="10"/>
  <c r="G70" i="10"/>
  <c r="F70" i="10"/>
  <c r="E70" i="10"/>
  <c r="C70" i="10"/>
  <c r="Q69" i="10"/>
  <c r="Q68" i="10"/>
  <c r="Q67" i="10"/>
  <c r="Q66" i="10"/>
  <c r="Q65" i="10"/>
  <c r="Q64" i="10"/>
  <c r="Q63" i="10"/>
  <c r="G62" i="10"/>
  <c r="F62" i="10"/>
  <c r="E62" i="10"/>
  <c r="C62" i="10"/>
  <c r="Q61" i="10"/>
  <c r="Q60" i="10"/>
  <c r="Q59" i="10"/>
  <c r="Q58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Q51" i="10"/>
  <c r="Q50" i="10"/>
  <c r="Q49" i="10"/>
  <c r="Q48" i="10"/>
  <c r="Q47" i="10"/>
  <c r="Q46" i="10"/>
  <c r="Q45" i="10"/>
  <c r="G44" i="10"/>
  <c r="F44" i="10"/>
  <c r="E44" i="10"/>
  <c r="C44" i="10"/>
  <c r="Q43" i="10"/>
  <c r="Q42" i="10"/>
  <c r="Q41" i="10"/>
  <c r="Q40" i="10"/>
  <c r="Q39" i="10"/>
  <c r="Q38" i="10"/>
  <c r="Q37" i="10"/>
  <c r="M36" i="10"/>
  <c r="L36" i="10"/>
  <c r="J36" i="10"/>
  <c r="I36" i="10"/>
  <c r="G36" i="10"/>
  <c r="E36" i="10"/>
  <c r="D36" i="10"/>
  <c r="C36" i="10"/>
  <c r="Q35" i="10"/>
  <c r="Q34" i="10"/>
  <c r="Q33" i="10"/>
  <c r="Q32" i="10"/>
  <c r="Q31" i="10"/>
  <c r="Q30" i="10"/>
  <c r="Q29" i="10"/>
  <c r="Q28" i="10"/>
  <c r="Q27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Q25" i="10"/>
  <c r="Q24" i="10"/>
  <c r="Q23" i="10"/>
  <c r="Q22" i="10"/>
  <c r="Q21" i="10"/>
  <c r="Q20" i="10"/>
  <c r="Q19" i="10"/>
  <c r="Q18" i="10"/>
  <c r="Q17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E9" i="10" s="1"/>
  <c r="D16" i="10"/>
  <c r="C16" i="10"/>
  <c r="Q15" i="10"/>
  <c r="Q14" i="10"/>
  <c r="Q13" i="10"/>
  <c r="Q12" i="10"/>
  <c r="P10" i="10"/>
  <c r="P83" i="10" s="1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C71" i="9"/>
  <c r="C63" i="9"/>
  <c r="C53" i="9"/>
  <c r="C45" i="9"/>
  <c r="C37" i="9"/>
  <c r="C27" i="9"/>
  <c r="C17" i="9"/>
  <c r="C11" i="9"/>
  <c r="C84" i="9" l="1"/>
  <c r="Q70" i="10"/>
  <c r="L83" i="10"/>
  <c r="F83" i="10"/>
  <c r="N83" i="10"/>
  <c r="L9" i="10"/>
  <c r="P9" i="10"/>
  <c r="M9" i="10"/>
  <c r="C10" i="9"/>
  <c r="F9" i="10"/>
  <c r="N9" i="10"/>
  <c r="C83" i="10"/>
  <c r="E83" i="10"/>
  <c r="G83" i="10"/>
  <c r="K83" i="10"/>
  <c r="M83" i="10"/>
  <c r="O83" i="10"/>
  <c r="C9" i="10"/>
  <c r="K9" i="10"/>
  <c r="Q36" i="10"/>
  <c r="Q26" i="10" s="1"/>
  <c r="Q44" i="10"/>
  <c r="Q62" i="10"/>
  <c r="J9" i="10"/>
  <c r="Q52" i="10"/>
  <c r="I9" i="10"/>
  <c r="I83" i="10"/>
  <c r="D83" i="10"/>
  <c r="D9" i="10"/>
  <c r="H9" i="10"/>
  <c r="H83" i="10"/>
  <c r="Q16" i="10"/>
  <c r="Q10" i="10"/>
  <c r="J83" i="10"/>
  <c r="G9" i="10"/>
  <c r="O9" i="10"/>
  <c r="Q82" i="8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E70" i="8"/>
  <c r="C70" i="8"/>
  <c r="Q69" i="8"/>
  <c r="Q68" i="8"/>
  <c r="Q67" i="8"/>
  <c r="Q66" i="8"/>
  <c r="Q65" i="8"/>
  <c r="Q64" i="8"/>
  <c r="Q63" i="8"/>
  <c r="G62" i="8"/>
  <c r="F62" i="8"/>
  <c r="E62" i="8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E44" i="8"/>
  <c r="C44" i="8"/>
  <c r="Q43" i="8"/>
  <c r="Q42" i="8"/>
  <c r="Q41" i="8"/>
  <c r="Q40" i="8"/>
  <c r="Q39" i="8"/>
  <c r="Q38" i="8"/>
  <c r="Q37" i="8"/>
  <c r="M36" i="8"/>
  <c r="L36" i="8"/>
  <c r="J36" i="8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Q25" i="8"/>
  <c r="Q24" i="8"/>
  <c r="Q23" i="8"/>
  <c r="Q22" i="8"/>
  <c r="Q21" i="8"/>
  <c r="Q20" i="8"/>
  <c r="Q19" i="8"/>
  <c r="Q18" i="8"/>
  <c r="Q17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Q15" i="8"/>
  <c r="Q14" i="8"/>
  <c r="Q13" i="8"/>
  <c r="Q12" i="8"/>
  <c r="Q11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Q82" i="5"/>
  <c r="Q81" i="5"/>
  <c r="Q80" i="5"/>
  <c r="Q79" i="5"/>
  <c r="Q78" i="5"/>
  <c r="Q77" i="5"/>
  <c r="Q76" i="5"/>
  <c r="Q75" i="5"/>
  <c r="Q73" i="5"/>
  <c r="Q72" i="5"/>
  <c r="Q71" i="5"/>
  <c r="N70" i="5"/>
  <c r="M70" i="5"/>
  <c r="L70" i="5"/>
  <c r="K70" i="5"/>
  <c r="J70" i="5"/>
  <c r="I70" i="5"/>
  <c r="H70" i="5"/>
  <c r="G70" i="5"/>
  <c r="F70" i="5"/>
  <c r="E70" i="5"/>
  <c r="C70" i="5"/>
  <c r="Q69" i="5"/>
  <c r="Q68" i="5"/>
  <c r="Q67" i="5"/>
  <c r="Q66" i="5"/>
  <c r="Q65" i="5"/>
  <c r="Q64" i="5"/>
  <c r="Q63" i="5"/>
  <c r="G62" i="5"/>
  <c r="F62" i="5"/>
  <c r="E62" i="5"/>
  <c r="D62" i="5"/>
  <c r="C62" i="5"/>
  <c r="Q61" i="5"/>
  <c r="Q60" i="5"/>
  <c r="Q59" i="5"/>
  <c r="Q58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51" i="5"/>
  <c r="Q50" i="5"/>
  <c r="Q49" i="5"/>
  <c r="Q48" i="5"/>
  <c r="Q47" i="5"/>
  <c r="Q46" i="5"/>
  <c r="Q45" i="5"/>
  <c r="G44" i="5"/>
  <c r="F44" i="5"/>
  <c r="E44" i="5"/>
  <c r="C44" i="5"/>
  <c r="Q43" i="5"/>
  <c r="Q42" i="5"/>
  <c r="Q41" i="5"/>
  <c r="Q40" i="5"/>
  <c r="Q39" i="5"/>
  <c r="Q38" i="5"/>
  <c r="Q37" i="5"/>
  <c r="M36" i="5"/>
  <c r="L36" i="5"/>
  <c r="J36" i="5"/>
  <c r="I36" i="5"/>
  <c r="H36" i="5"/>
  <c r="G36" i="5"/>
  <c r="E36" i="5"/>
  <c r="D36" i="5"/>
  <c r="C36" i="5"/>
  <c r="Q35" i="5"/>
  <c r="Q34" i="5"/>
  <c r="Q33" i="5"/>
  <c r="Q32" i="5"/>
  <c r="Q31" i="5"/>
  <c r="Q30" i="5"/>
  <c r="Q29" i="5"/>
  <c r="Q28" i="5"/>
  <c r="Q27" i="5"/>
  <c r="P26" i="5"/>
  <c r="O26" i="5"/>
  <c r="O9" i="5" s="1"/>
  <c r="N26" i="5"/>
  <c r="M26" i="5"/>
  <c r="L26" i="5"/>
  <c r="K26" i="5"/>
  <c r="J26" i="5"/>
  <c r="I26" i="5"/>
  <c r="H26" i="5"/>
  <c r="G26" i="5"/>
  <c r="F26" i="5"/>
  <c r="E26" i="5"/>
  <c r="D26" i="5"/>
  <c r="C26" i="5"/>
  <c r="Q25" i="5"/>
  <c r="Q24" i="5"/>
  <c r="Q23" i="5"/>
  <c r="Q22" i="5"/>
  <c r="Q21" i="5"/>
  <c r="Q20" i="5"/>
  <c r="Q19" i="5"/>
  <c r="Q18" i="5"/>
  <c r="Q17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Q15" i="5"/>
  <c r="Q14" i="5"/>
  <c r="Q13" i="5"/>
  <c r="Q12" i="5"/>
  <c r="Q11" i="5"/>
  <c r="P10" i="5"/>
  <c r="O10" i="5"/>
  <c r="N10" i="5"/>
  <c r="M10" i="5"/>
  <c r="L10" i="5"/>
  <c r="K10" i="5"/>
  <c r="J10" i="5"/>
  <c r="J83" i="5" s="1"/>
  <c r="I10" i="5"/>
  <c r="H10" i="5"/>
  <c r="G10" i="5"/>
  <c r="F10" i="5"/>
  <c r="E10" i="5"/>
  <c r="D10" i="5"/>
  <c r="C10" i="5"/>
  <c r="Q16" i="8" l="1"/>
  <c r="F9" i="8"/>
  <c r="N9" i="8"/>
  <c r="J9" i="8"/>
  <c r="D83" i="5"/>
  <c r="F83" i="8"/>
  <c r="N83" i="8"/>
  <c r="Q44" i="8"/>
  <c r="P83" i="8"/>
  <c r="H83" i="8"/>
  <c r="M9" i="5"/>
  <c r="L9" i="8"/>
  <c r="Q9" i="10"/>
  <c r="C9" i="5"/>
  <c r="E9" i="5"/>
  <c r="I9" i="5"/>
  <c r="K9" i="5"/>
  <c r="Q52" i="5"/>
  <c r="C83" i="8"/>
  <c r="E83" i="8"/>
  <c r="M83" i="8"/>
  <c r="Q10" i="8"/>
  <c r="D9" i="8"/>
  <c r="Q62" i="8"/>
  <c r="Q83" i="10"/>
  <c r="L83" i="5"/>
  <c r="F83" i="5"/>
  <c r="N83" i="5"/>
  <c r="Q44" i="5"/>
  <c r="I83" i="8"/>
  <c r="K83" i="5"/>
  <c r="P9" i="8"/>
  <c r="J83" i="8"/>
  <c r="P83" i="5"/>
  <c r="K83" i="8"/>
  <c r="H83" i="5"/>
  <c r="I83" i="5"/>
  <c r="E83" i="5"/>
  <c r="M83" i="5"/>
  <c r="Q62" i="5"/>
  <c r="D83" i="8"/>
  <c r="L83" i="8"/>
  <c r="Q70" i="8"/>
  <c r="H9" i="8"/>
  <c r="C83" i="5"/>
  <c r="Q70" i="5"/>
  <c r="G83" i="8"/>
  <c r="O83" i="8"/>
  <c r="Q52" i="8"/>
  <c r="Q36" i="8"/>
  <c r="Q26" i="8" s="1"/>
  <c r="O83" i="5"/>
  <c r="Q16" i="5"/>
  <c r="G9" i="5"/>
  <c r="Q10" i="5"/>
  <c r="G83" i="5"/>
  <c r="C9" i="8"/>
  <c r="E9" i="8"/>
  <c r="G9" i="8"/>
  <c r="I9" i="8"/>
  <c r="K9" i="8"/>
  <c r="M9" i="8"/>
  <c r="O9" i="8"/>
  <c r="Q36" i="5"/>
  <c r="Q26" i="5" s="1"/>
  <c r="D9" i="5"/>
  <c r="F9" i="5"/>
  <c r="H9" i="5"/>
  <c r="J9" i="5"/>
  <c r="L9" i="5"/>
  <c r="N9" i="5"/>
  <c r="P9" i="5"/>
  <c r="Q83" i="8" l="1"/>
  <c r="Q83" i="5"/>
  <c r="Q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  <c r="W9" i="14" l="1"/>
  <c r="X9" i="14" s="1"/>
</calcChain>
</file>

<file path=xl/sharedStrings.xml><?xml version="1.0" encoding="utf-8"?>
<sst xmlns="http://schemas.openxmlformats.org/spreadsheetml/2006/main" count="954" uniqueCount="158">
  <si>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</si>
  <si>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</si>
  <si>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</si>
  <si>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</si>
  <si>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</si>
  <si>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</si>
  <si>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</si>
  <si>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</si>
  <si>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</si>
  <si>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</si>
  <si>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</si>
  <si>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</si>
  <si>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</si>
  <si>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</si>
  <si>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</si>
  <si>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</si>
  <si>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</si>
  <si>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</si>
  <si>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</si>
  <si>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</si>
  <si>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</si>
  <si>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</si>
  <si>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</si>
  <si>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</si>
  <si>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</si>
  <si>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</si>
  <si>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</si>
  <si>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</si>
  <si>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</si>
  <si>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</si>
  <si>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</si>
  <si>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</si>
  <si>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</si>
  <si>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</si>
  <si>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</si>
  <si>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</si>
  <si>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</si>
  <si>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</si>
  <si>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</si>
  <si>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</si>
  <si>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</si>
  <si>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</si>
  <si>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</si>
  <si>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</si>
  <si>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</si>
  <si>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</si>
  <si>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</si>
  <si>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</si>
  <si>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</si>
  <si>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</si>
  <si>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</si>
  <si>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</si>
  <si>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</si>
  <si>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</si>
  <si>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</si>
  <si>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</si>
  <si>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</si>
  <si>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</si>
  <si>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</si>
  <si>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</si>
  <si>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</si>
  <si>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</si>
  <si>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</si>
  <si>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</si>
  <si>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</si>
  <si>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</si>
  <si>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</si>
  <si>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</si>
  <si>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</si>
  <si>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</si>
  <si>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</si>
  <si>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</si>
  <si>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</si>
  <si>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</si>
  <si>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</si>
  <si>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</si>
  <si>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</si>
  <si>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</si>
  <si>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</si>
  <si>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</si>
  <si>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</si>
  <si>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</si>
  <si>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</si>
  <si>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</si>
  <si>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</si>
  <si>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</si>
  <si>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</si>
  <si>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</si>
  <si>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</si>
  <si>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</si>
  <si>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</si>
  <si>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</si>
  <si>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</si>
  <si>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</si>
  <si>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</si>
  <si>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</si>
  <si>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</si>
  <si>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</si>
  <si>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</si>
  <si>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</si>
  <si>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</si>
  <si>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</si>
  <si>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</si>
  <si>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</si>
  <si>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</si>
  <si>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</si>
  <si>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</si>
  <si>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</si>
  <si>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</si>
  <si>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</si>
  <si>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</si>
  <si>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</si>
  <si>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</si>
  <si>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</si>
  <si>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</si>
  <si>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</si>
  <si>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</si>
  <si>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</si>
  <si>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</si>
  <si>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</si>
  <si>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</si>
  <si>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</si>
  <si>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</si>
  <si>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</si>
  <si>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</si>
  <si>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</si>
  <si>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</si>
  <si>
    <t xml:space="preserve">Ejecución de Gasto y Aplicaciones Financieras </t>
  </si>
  <si>
    <t>Licda. Miquelys Casado</t>
  </si>
  <si>
    <t>Presupuesto Comprometido</t>
  </si>
  <si>
    <t>DEPARTAMENTO FINANCIERO</t>
  </si>
  <si>
    <t>DIVISION DE PRESUPUESTO</t>
  </si>
  <si>
    <t>Techo Presupuestario</t>
  </si>
  <si>
    <t>Presupuesto POA</t>
  </si>
  <si>
    <t>DIFERENCIA</t>
  </si>
  <si>
    <t>DEUDAS</t>
  </si>
  <si>
    <t>LIBRETAS ADENDA</t>
  </si>
  <si>
    <t xml:space="preserve">LIBRETAS PROCESO DE URGENCIA </t>
  </si>
  <si>
    <t>CONTRATO DE REMODELACION DE OFICINAS</t>
  </si>
  <si>
    <t>MEGA CENTRO</t>
  </si>
  <si>
    <t>LICENCIA</t>
  </si>
  <si>
    <t>ALMUERZO</t>
  </si>
  <si>
    <t>OFICINA DE SAMBIL</t>
  </si>
  <si>
    <t>PARQUE DEL ESTE</t>
  </si>
  <si>
    <t>UNIFORMES</t>
  </si>
  <si>
    <t>Director Administrativo Financiero</t>
  </si>
  <si>
    <t>Licdo. Victor I. Vasquez</t>
  </si>
  <si>
    <t>Fuente: SIGEF</t>
  </si>
  <si>
    <t>Un presupuesto complementario.</t>
  </si>
  <si>
    <t xml:space="preserve">de obras, bienes y servicios oportunamente contratados o, en los casos de gastos sin contraprestación, por haberse </t>
  </si>
  <si>
    <t>Cumplido los requisitos administrativos dispuestos por el reglamento de la presente Ley.</t>
  </si>
  <si>
    <r>
      <t>Presupuesto aprobado</t>
    </r>
    <r>
      <rPr>
        <sz val="12"/>
        <color rgb="FF000000"/>
        <rFont val="Calibri"/>
        <family val="2"/>
      </rPr>
      <t>: Se refiere al prepuesto aprobado en Ley de Presupuesto General del Estado</t>
    </r>
  </si>
  <si>
    <r>
      <t>Presupuesto modificado</t>
    </r>
    <r>
      <rPr>
        <sz val="12"/>
        <color rgb="FF000000"/>
        <rFont val="Calibri"/>
        <family val="2"/>
      </rPr>
      <t xml:space="preserve">: Se refiere al presupuesto aprobado en caso de que el Congreso Nacional apruebe </t>
    </r>
  </si>
  <si>
    <r>
      <t xml:space="preserve">Total devengado: </t>
    </r>
    <r>
      <rPr>
        <sz val="12"/>
        <color rgb="FF000000"/>
        <rFont val="Calibri"/>
        <family val="2"/>
      </rPr>
      <t>Son los recursos financieros que surge con la obligación de pago por la recepción de conformidad</t>
    </r>
  </si>
  <si>
    <t xml:space="preserve">                                                                               Licdo. Dagoberto Ovalles Mordan</t>
  </si>
  <si>
    <t xml:space="preserve">                                                                                                                      Encargado Financiero</t>
  </si>
  <si>
    <t xml:space="preserve">                                   Licda. Cecilia Rodriguez G.</t>
  </si>
  <si>
    <t xml:space="preserve">                                             Encargado de Presupuesto (Interina)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</si>
</sst>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43" fontId="6" fillId="0" borderId="8" xfId="1" applyFont="1" applyBorder="1" applyAlignment="1">
      <alignment horizontal="left" vertical="center" wrapText="1"/>
    </xf>
    <xf numFmtId="43" fontId="6" fillId="0" borderId="0" xfId="1" applyFont="1" applyAlignment="1">
      <alignment vertical="center" wrapText="1"/>
    </xf>
    <xf numFmtId="43" fontId="6" fillId="0" borderId="0" xfId="0" applyNumberFormat="1" applyFont="1"/>
    <xf numFmtId="43" fontId="7" fillId="0" borderId="0" xfId="1" applyFont="1" applyAlignment="1">
      <alignment vertical="center" wrapText="1"/>
    </xf>
    <xf numFmtId="43" fontId="7" fillId="0" borderId="0" xfId="1" applyFont="1"/>
    <xf numFmtId="43" fontId="7" fillId="0" borderId="0" xfId="0" applyNumberFormat="1" applyFont="1"/>
    <xf numFmtId="43" fontId="6" fillId="0" borderId="0" xfId="1" applyFont="1"/>
    <xf numFmtId="164" fontId="6" fillId="0" borderId="8" xfId="0" applyNumberFormat="1" applyFont="1" applyBorder="1"/>
    <xf numFmtId="43" fontId="6" fillId="0" borderId="8" xfId="1" applyFont="1" applyBorder="1"/>
    <xf numFmtId="43" fontId="6" fillId="4" borderId="9" xfId="1" applyFont="1" applyFill="1" applyBorder="1"/>
    <xf numFmtId="164" fontId="6" fillId="4" borderId="9" xfId="0" applyNumberFormat="1" applyFont="1" applyFill="1" applyBorder="1"/>
    <xf numFmtId="43" fontId="6" fillId="5" borderId="0" xfId="0" applyNumberFormat="1" applyFont="1" applyFill="1"/>
    <xf numFmtId="0" fontId="12" fillId="0" borderId="0" xfId="0" applyFo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43" fontId="14" fillId="0" borderId="8" xfId="1" applyFont="1" applyBorder="1" applyAlignment="1">
      <alignment horizontal="left" vertical="center" wrapText="1"/>
    </xf>
    <xf numFmtId="43" fontId="14" fillId="0" borderId="0" xfId="1" applyFont="1" applyAlignment="1">
      <alignment vertical="center" wrapText="1"/>
    </xf>
    <xf numFmtId="43" fontId="15" fillId="0" borderId="0" xfId="1" applyFont="1" applyAlignment="1">
      <alignment vertical="center" wrapText="1"/>
    </xf>
    <xf numFmtId="164" fontId="14" fillId="0" borderId="8" xfId="0" applyNumberFormat="1" applyFont="1" applyBorder="1"/>
    <xf numFmtId="164" fontId="14" fillId="0" borderId="0" xfId="0" applyNumberFormat="1" applyFont="1"/>
    <xf numFmtId="164" fontId="15" fillId="0" borderId="0" xfId="0" applyNumberFormat="1" applyFont="1"/>
    <xf numFmtId="43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43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164" fontId="6" fillId="0" borderId="0" xfId="0" applyNumberFormat="1" applyFont="1"/>
    <xf numFmtId="164" fontId="7" fillId="0" borderId="0" xfId="0" applyNumberFormat="1" applyFont="1"/>
    <xf numFmtId="43" fontId="17" fillId="0" borderId="0" xfId="1" applyFont="1"/>
    <xf numFmtId="43" fontId="7" fillId="6" borderId="0" xfId="1" applyFont="1" applyFill="1" applyAlignment="1">
      <alignment vertical="center" wrapText="1"/>
    </xf>
    <xf numFmtId="164" fontId="0" fillId="0" borderId="0" xfId="0" applyNumberFormat="1"/>
    <xf numFmtId="0" fontId="23" fillId="0" borderId="0" xfId="0" applyFont="1"/>
    <xf numFmtId="43" fontId="11" fillId="0" borderId="0" xfId="1" applyFont="1" applyAlignment="1">
      <alignment vertical="center" wrapText="1"/>
    </xf>
    <xf numFmtId="43" fontId="12" fillId="0" borderId="0" xfId="1" applyFont="1" applyAlignment="1">
      <alignment vertical="center" wrapText="1"/>
    </xf>
    <xf numFmtId="43" fontId="12" fillId="0" borderId="0" xfId="1" applyFont="1"/>
    <xf numFmtId="43" fontId="11" fillId="4" borderId="9" xfId="1" applyFont="1" applyFill="1" applyBorder="1"/>
    <xf numFmtId="43" fontId="11" fillId="0" borderId="0" xfId="1" applyFont="1"/>
    <xf numFmtId="0" fontId="25" fillId="0" borderId="8" xfId="0" applyFont="1" applyBorder="1" applyAlignment="1">
      <alignment horizontal="left"/>
    </xf>
    <xf numFmtId="43" fontId="25" fillId="0" borderId="8" xfId="1" applyFont="1" applyBorder="1" applyAlignment="1">
      <alignment horizontal="left" vertical="center" wrapText="1"/>
    </xf>
    <xf numFmtId="0" fontId="26" fillId="0" borderId="0" xfId="0" applyFont="1"/>
    <xf numFmtId="0" fontId="25" fillId="0" borderId="0" xfId="0" applyFont="1" applyAlignment="1">
      <alignment horizontal="left"/>
    </xf>
    <xf numFmtId="43" fontId="25" fillId="0" borderId="0" xfId="1" applyFont="1" applyAlignment="1">
      <alignment vertical="center" wrapText="1"/>
    </xf>
    <xf numFmtId="43" fontId="26" fillId="0" borderId="0" xfId="1" applyFont="1"/>
    <xf numFmtId="43" fontId="26" fillId="0" borderId="0" xfId="0" applyNumberFormat="1" applyFont="1"/>
    <xf numFmtId="0" fontId="26" fillId="0" borderId="0" xfId="0" applyFont="1" applyAlignment="1">
      <alignment horizontal="left"/>
    </xf>
    <xf numFmtId="43" fontId="26" fillId="0" borderId="0" xfId="1" applyFont="1" applyAlignment="1">
      <alignment vertical="center" wrapText="1"/>
    </xf>
    <xf numFmtId="0" fontId="26" fillId="0" borderId="0" xfId="0" applyFont="1" applyAlignment="1">
      <alignment horizontal="left" wrapText="1"/>
    </xf>
    <xf numFmtId="0" fontId="24" fillId="4" borderId="9" xfId="0" applyFont="1" applyFill="1" applyBorder="1" applyAlignment="1">
      <alignment vertical="center"/>
    </xf>
    <xf numFmtId="43" fontId="25" fillId="4" borderId="9" xfId="1" applyFont="1" applyFill="1" applyBorder="1"/>
    <xf numFmtId="0" fontId="27" fillId="0" borderId="0" xfId="0" applyFont="1"/>
    <xf numFmtId="0" fontId="13" fillId="3" borderId="11" xfId="0" applyFont="1" applyFill="1" applyBorder="1" applyAlignment="1">
      <alignment horizontal="center"/>
    </xf>
    <xf numFmtId="43" fontId="0" fillId="0" borderId="0" xfId="1" applyFont="1"/>
    <xf numFmtId="0" fontId="17" fillId="0" borderId="0" xfId="0" applyFont="1"/>
    <xf numFmtId="0" fontId="13" fillId="3" borderId="11" xfId="0" applyFont="1" applyFill="1" applyBorder="1" applyAlignment="1">
      <alignment vertical="center"/>
    </xf>
    <xf numFmtId="0" fontId="13" fillId="3" borderId="16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11" xfId="0" applyFont="1" applyBorder="1" applyAlignment="1">
      <alignment horizontal="left"/>
    </xf>
    <xf numFmtId="43" fontId="23" fillId="0" borderId="11" xfId="1" applyFont="1" applyBorder="1" applyAlignment="1">
      <alignment horizontal="left" vertical="center" wrapText="1"/>
    </xf>
    <xf numFmtId="43" fontId="23" fillId="0" borderId="8" xfId="1" applyFont="1" applyBorder="1" applyAlignment="1">
      <alignment horizontal="left" vertical="center" wrapText="1"/>
    </xf>
    <xf numFmtId="43" fontId="23" fillId="0" borderId="11" xfId="1" applyFont="1" applyBorder="1" applyAlignment="1">
      <alignment vertical="center" wrapText="1"/>
    </xf>
    <xf numFmtId="43" fontId="23" fillId="0" borderId="0" xfId="1" applyFont="1" applyAlignment="1">
      <alignment vertical="center" wrapText="1"/>
    </xf>
    <xf numFmtId="43" fontId="23" fillId="0" borderId="0" xfId="0" applyNumberFormat="1" applyFont="1"/>
    <xf numFmtId="0" fontId="4" fillId="0" borderId="11" xfId="0" applyFont="1" applyBorder="1" applyAlignment="1">
      <alignment horizontal="left"/>
    </xf>
    <xf numFmtId="43" fontId="4" fillId="0" borderId="11" xfId="1" applyFont="1" applyBorder="1" applyAlignment="1">
      <alignment vertical="center" wrapText="1"/>
    </xf>
    <xf numFmtId="43" fontId="4" fillId="0" borderId="11" xfId="1" applyFont="1" applyBorder="1"/>
    <xf numFmtId="43" fontId="4" fillId="0" borderId="0" xfId="1" applyFont="1" applyAlignment="1">
      <alignment vertical="center" wrapText="1"/>
    </xf>
    <xf numFmtId="43" fontId="4" fillId="0" borderId="0" xfId="1" applyFont="1"/>
    <xf numFmtId="43" fontId="4" fillId="0" borderId="0" xfId="0" applyNumberFormat="1" applyFont="1"/>
    <xf numFmtId="43" fontId="4" fillId="0" borderId="11" xfId="0" applyNumberFormat="1" applyFont="1" applyBorder="1"/>
    <xf numFmtId="43" fontId="23" fillId="0" borderId="11" xfId="0" applyNumberFormat="1" applyFont="1" applyBorder="1"/>
    <xf numFmtId="0" fontId="4" fillId="0" borderId="11" xfId="0" applyFont="1" applyBorder="1" applyAlignment="1">
      <alignment horizontal="left" wrapText="1"/>
    </xf>
    <xf numFmtId="43" fontId="4" fillId="6" borderId="0" xfId="1" applyFont="1" applyFill="1" applyAlignment="1">
      <alignment vertical="center" wrapText="1"/>
    </xf>
    <xf numFmtId="43" fontId="23" fillId="0" borderId="11" xfId="1" applyFont="1" applyBorder="1"/>
    <xf numFmtId="0" fontId="4" fillId="0" borderId="11" xfId="0" applyFont="1" applyBorder="1"/>
    <xf numFmtId="0" fontId="4" fillId="0" borderId="0" xfId="0" applyFont="1"/>
    <xf numFmtId="0" fontId="23" fillId="0" borderId="11" xfId="0" applyFont="1" applyBorder="1" applyAlignment="1">
      <alignment horizontal="left" wrapText="1"/>
    </xf>
    <xf numFmtId="164" fontId="23" fillId="0" borderId="11" xfId="0" applyNumberFormat="1" applyFont="1" applyBorder="1"/>
    <xf numFmtId="164" fontId="23" fillId="0" borderId="8" xfId="0" applyNumberFormat="1" applyFont="1" applyBorder="1"/>
    <xf numFmtId="43" fontId="23" fillId="0" borderId="8" xfId="1" applyFont="1" applyBorder="1"/>
    <xf numFmtId="164" fontId="4" fillId="0" borderId="11" xfId="0" applyNumberFormat="1" applyFont="1" applyBorder="1"/>
    <xf numFmtId="0" fontId="28" fillId="4" borderId="11" xfId="0" applyFont="1" applyFill="1" applyBorder="1" applyAlignment="1">
      <alignment vertical="center"/>
    </xf>
    <xf numFmtId="43" fontId="23" fillId="4" borderId="11" xfId="1" applyFont="1" applyFill="1" applyBorder="1"/>
    <xf numFmtId="43" fontId="23" fillId="4" borderId="9" xfId="1" applyFont="1" applyFill="1" applyBorder="1"/>
    <xf numFmtId="164" fontId="23" fillId="4" borderId="9" xfId="0" applyNumberFormat="1" applyFont="1" applyFill="1" applyBorder="1"/>
    <xf numFmtId="43" fontId="23" fillId="5" borderId="0" xfId="0" applyNumberFormat="1" applyFont="1" applyFill="1"/>
    <xf numFmtId="0" fontId="29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43" fontId="13" fillId="2" borderId="2" xfId="1" applyFont="1" applyFill="1" applyBorder="1" applyAlignment="1">
      <alignment horizontal="center" vertical="center" wrapText="1"/>
    </xf>
    <xf numFmtId="43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13" fillId="2" borderId="12" xfId="0" applyFont="1" applyFill="1" applyBorder="1" applyAlignment="1">
      <alignment horizontal="left" vertical="center"/>
    </xf>
    <xf numFmtId="43" fontId="13" fillId="2" borderId="13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43" fontId="24" fillId="2" borderId="2" xfId="1" applyFont="1" applyFill="1" applyBorder="1" applyAlignment="1">
      <alignment horizontal="center" vertical="center" wrapText="1"/>
    </xf>
    <xf numFmtId="43" fontId="24" fillId="2" borderId="6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2" borderId="2" xfId="0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41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9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76350" cy="904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1" cy="904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152401</xdr:rowOff>
    </xdr:from>
    <xdr:to>
      <xdr:col>1</xdr:col>
      <xdr:colOff>1133476</xdr:colOff>
      <xdr:row>0</xdr:row>
      <xdr:rowOff>342901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526" y="152401"/>
          <a:ext cx="112395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1219201</xdr:colOff>
      <xdr:row>4</xdr:row>
      <xdr:rowOff>38099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1219201" cy="10667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2"/>
  <sheetViews>
    <sheetView view="pageBreakPreview" topLeftCell="B79" zoomScale="60" zoomScaleNormal="100" workbookViewId="0">
      <selection activeCell="B87" sqref="B87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45" customWidth="1"/>
  </cols>
  <sheetData>
    <row r="2" spans="2:5" ht="28.5" customHeight="1" x14ac:dyDescent="0.25">
      <c r="B2" s="114" t="s">
        <v>0</v>
      </c>
      <c r="C2" s="115"/>
      <c r="D2" s="115"/>
    </row>
    <row r="3" spans="2:5" ht="21" customHeight="1" x14ac:dyDescent="0.25">
      <c r="B3" s="116" t="s">
        <v>1</v>
      </c>
      <c r="C3" s="117"/>
      <c r="D3" s="117"/>
    </row>
    <row r="4" spans="2:5" ht="15.75" x14ac:dyDescent="0.25">
      <c r="B4" s="118">
        <v>2022</v>
      </c>
      <c r="C4" s="119"/>
      <c r="D4" s="119"/>
    </row>
    <row r="5" spans="2:5" ht="15.75" customHeight="1" x14ac:dyDescent="0.25">
      <c r="B5" s="120" t="s">
        <v>2</v>
      </c>
      <c r="C5" s="121"/>
      <c r="D5" s="121"/>
    </row>
    <row r="6" spans="2:5" ht="15.75" customHeight="1" x14ac:dyDescent="0.25">
      <c r="B6" s="121" t="s">
        <v>3</v>
      </c>
      <c r="C6" s="121"/>
      <c r="D6" s="121"/>
    </row>
    <row r="8" spans="2:5" ht="15" customHeight="1" x14ac:dyDescent="0.25">
      <c r="B8" s="122" t="s">
        <v>4</v>
      </c>
      <c r="C8" s="123" t="s">
        <v>5</v>
      </c>
      <c r="D8" s="123" t="s">
        <v>6</v>
      </c>
    </row>
    <row r="9" spans="2:5" ht="30" customHeight="1" x14ac:dyDescent="0.25">
      <c r="B9" s="122"/>
      <c r="C9" s="124"/>
      <c r="D9" s="124"/>
    </row>
    <row r="10" spans="2:5" s="4" customFormat="1" ht="27" customHeight="1" x14ac:dyDescent="0.3">
      <c r="B10" s="3" t="s">
        <v>21</v>
      </c>
      <c r="C10" s="29">
        <f>+C11+C17+C27+C37+C45+C53+C63+C68+C71</f>
        <v>1024795636</v>
      </c>
      <c r="D10" s="8"/>
    </row>
    <row r="11" spans="2:5" s="4" customFormat="1" ht="27" customHeight="1" x14ac:dyDescent="0.3">
      <c r="B11" s="5" t="s">
        <v>22</v>
      </c>
      <c r="C11" s="30">
        <f>SUM(C12:C16)</f>
        <v>493015272</v>
      </c>
      <c r="D11" s="9"/>
    </row>
    <row r="12" spans="2:5" s="4" customFormat="1" ht="27" customHeight="1" x14ac:dyDescent="0.35">
      <c r="B12" s="6" t="s">
        <v>23</v>
      </c>
      <c r="C12" s="31">
        <v>375747353</v>
      </c>
      <c r="D12" s="12"/>
    </row>
    <row r="13" spans="2:5" s="4" customFormat="1" ht="27" customHeight="1" x14ac:dyDescent="0.35">
      <c r="B13" s="6" t="s">
        <v>24</v>
      </c>
      <c r="C13" s="31">
        <v>67781665</v>
      </c>
      <c r="D13" s="12"/>
    </row>
    <row r="14" spans="2:5" s="4" customFormat="1" ht="27" customHeight="1" x14ac:dyDescent="0.35">
      <c r="B14" s="6" t="s">
        <v>25</v>
      </c>
      <c r="C14" s="31"/>
      <c r="D14" s="12"/>
      <c r="E14" s="38"/>
    </row>
    <row r="15" spans="2:5" s="4" customFormat="1" ht="27" customHeight="1" x14ac:dyDescent="0.35">
      <c r="B15" s="6" t="s">
        <v>26</v>
      </c>
      <c r="C15" s="31"/>
      <c r="D15" s="12"/>
    </row>
    <row r="16" spans="2:5" s="4" customFormat="1" ht="27" customHeight="1" x14ac:dyDescent="0.35">
      <c r="B16" s="6" t="s">
        <v>27</v>
      </c>
      <c r="C16" s="31">
        <v>49486254</v>
      </c>
      <c r="D16" s="12"/>
    </row>
    <row r="17" spans="2:4" s="4" customFormat="1" ht="27" customHeight="1" x14ac:dyDescent="0.3">
      <c r="B17" s="5" t="s">
        <v>28</v>
      </c>
      <c r="C17" s="30">
        <f>SUM(C18:C26)</f>
        <v>180335892</v>
      </c>
      <c r="D17" s="9"/>
    </row>
    <row r="18" spans="2:4" s="4" customFormat="1" ht="27" customHeight="1" x14ac:dyDescent="0.35">
      <c r="B18" s="6" t="s">
        <v>29</v>
      </c>
      <c r="C18" s="31">
        <v>33780000</v>
      </c>
      <c r="D18" s="12"/>
    </row>
    <row r="19" spans="2:4" s="4" customFormat="1" ht="27" customHeight="1" x14ac:dyDescent="0.35">
      <c r="B19" s="6" t="s">
        <v>30</v>
      </c>
      <c r="C19" s="31">
        <v>5800000</v>
      </c>
      <c r="D19" s="12"/>
    </row>
    <row r="20" spans="2:4" s="4" customFormat="1" ht="27" customHeight="1" x14ac:dyDescent="0.35">
      <c r="B20" s="6" t="s">
        <v>31</v>
      </c>
      <c r="C20" s="31">
        <v>31000000</v>
      </c>
      <c r="D20" s="12"/>
    </row>
    <row r="21" spans="2:4" s="4" customFormat="1" ht="27" customHeight="1" x14ac:dyDescent="0.35">
      <c r="B21" s="6" t="s">
        <v>32</v>
      </c>
      <c r="C21" s="31">
        <v>2600000</v>
      </c>
      <c r="D21" s="12"/>
    </row>
    <row r="22" spans="2:4" s="4" customFormat="1" ht="27" customHeight="1" x14ac:dyDescent="0.35">
      <c r="B22" s="6" t="s">
        <v>33</v>
      </c>
      <c r="C22" s="31">
        <v>13025891</v>
      </c>
      <c r="D22" s="12"/>
    </row>
    <row r="23" spans="2:4" s="4" customFormat="1" ht="27" customHeight="1" x14ac:dyDescent="0.35">
      <c r="B23" s="6" t="s">
        <v>34</v>
      </c>
      <c r="C23" s="31">
        <v>12600000</v>
      </c>
      <c r="D23" s="12"/>
    </row>
    <row r="24" spans="2:4" s="4" customFormat="1" ht="45.75" customHeight="1" x14ac:dyDescent="0.35">
      <c r="B24" s="24" t="s">
        <v>35</v>
      </c>
      <c r="C24" s="31">
        <v>29590000</v>
      </c>
      <c r="D24" s="12"/>
    </row>
    <row r="25" spans="2:4" s="4" customFormat="1" ht="43.5" customHeight="1" x14ac:dyDescent="0.35">
      <c r="B25" s="24" t="s">
        <v>36</v>
      </c>
      <c r="C25" s="31">
        <v>30340000</v>
      </c>
      <c r="D25" s="12"/>
    </row>
    <row r="26" spans="2:4" s="4" customFormat="1" ht="27" customHeight="1" x14ac:dyDescent="0.35">
      <c r="B26" s="6" t="s">
        <v>37</v>
      </c>
      <c r="C26" s="31">
        <v>21600001</v>
      </c>
      <c r="D26" s="12"/>
    </row>
    <row r="27" spans="2:4" s="4" customFormat="1" ht="27" customHeight="1" x14ac:dyDescent="0.3">
      <c r="B27" s="5" t="s">
        <v>38</v>
      </c>
      <c r="C27" s="30">
        <f>SUM(C28:C36)</f>
        <v>309474472</v>
      </c>
      <c r="D27" s="9"/>
    </row>
    <row r="28" spans="2:4" s="4" customFormat="1" ht="27" customHeight="1" x14ac:dyDescent="0.35">
      <c r="B28" s="6" t="s">
        <v>39</v>
      </c>
      <c r="C28" s="31">
        <v>7700000</v>
      </c>
      <c r="D28" s="12"/>
    </row>
    <row r="29" spans="2:4" s="4" customFormat="1" ht="27" customHeight="1" x14ac:dyDescent="0.35">
      <c r="B29" s="6" t="s">
        <v>40</v>
      </c>
      <c r="C29" s="31">
        <v>10700000</v>
      </c>
      <c r="D29" s="12"/>
    </row>
    <row r="30" spans="2:4" s="4" customFormat="1" ht="27" customHeight="1" x14ac:dyDescent="0.35">
      <c r="B30" s="6" t="s">
        <v>41</v>
      </c>
      <c r="C30" s="31">
        <v>228422500</v>
      </c>
      <c r="D30" s="12"/>
    </row>
    <row r="31" spans="2:4" s="4" customFormat="1" ht="27" customHeight="1" x14ac:dyDescent="0.35">
      <c r="B31" s="6" t="s">
        <v>42</v>
      </c>
      <c r="C31" s="31">
        <v>3499999</v>
      </c>
      <c r="D31" s="12"/>
    </row>
    <row r="32" spans="2:4" s="4" customFormat="1" ht="27" customHeight="1" x14ac:dyDescent="0.35">
      <c r="B32" s="6" t="s">
        <v>43</v>
      </c>
      <c r="C32" s="31">
        <v>3010000</v>
      </c>
      <c r="D32" s="12"/>
    </row>
    <row r="33" spans="2:4" s="4" customFormat="1" ht="42" customHeight="1" x14ac:dyDescent="0.35">
      <c r="B33" s="6" t="s">
        <v>44</v>
      </c>
      <c r="C33" s="31">
        <v>290000</v>
      </c>
      <c r="D33" s="12"/>
    </row>
    <row r="34" spans="2:4" s="4" customFormat="1" ht="39" customHeight="1" x14ac:dyDescent="0.35">
      <c r="B34" s="24" t="s">
        <v>45</v>
      </c>
      <c r="C34" s="31">
        <v>15595000</v>
      </c>
      <c r="D34" s="12"/>
    </row>
    <row r="35" spans="2:4" s="4" customFormat="1" ht="39.75" customHeight="1" x14ac:dyDescent="0.35">
      <c r="B35" s="24" t="s">
        <v>46</v>
      </c>
      <c r="C35" s="31"/>
      <c r="D35" s="12"/>
    </row>
    <row r="36" spans="2:4" s="4" customFormat="1" ht="27" customHeight="1" x14ac:dyDescent="0.35">
      <c r="B36" s="6" t="s">
        <v>47</v>
      </c>
      <c r="C36" s="31">
        <v>40256973</v>
      </c>
      <c r="D36" s="12"/>
    </row>
    <row r="37" spans="2:4" s="4" customFormat="1" ht="27" customHeight="1" x14ac:dyDescent="0.3">
      <c r="B37" s="5" t="s">
        <v>48</v>
      </c>
      <c r="C37" s="30">
        <f>SUM(C38:C43)</f>
        <v>3000000</v>
      </c>
      <c r="D37" s="9"/>
    </row>
    <row r="38" spans="2:4" s="4" customFormat="1" ht="27" customHeight="1" x14ac:dyDescent="0.35">
      <c r="B38" s="6" t="s">
        <v>49</v>
      </c>
      <c r="C38" s="31">
        <v>3000000</v>
      </c>
      <c r="D38" s="12"/>
    </row>
    <row r="39" spans="2:4" s="4" customFormat="1" ht="38.25" customHeight="1" x14ac:dyDescent="0.35">
      <c r="B39" s="24" t="s">
        <v>50</v>
      </c>
      <c r="C39" s="31"/>
      <c r="D39" s="12"/>
    </row>
    <row r="40" spans="2:4" s="4" customFormat="1" ht="42" customHeight="1" x14ac:dyDescent="0.35">
      <c r="B40" s="24" t="s">
        <v>51</v>
      </c>
      <c r="C40" s="31"/>
      <c r="D40" s="12"/>
    </row>
    <row r="41" spans="2:4" s="4" customFormat="1" ht="42" customHeight="1" x14ac:dyDescent="0.35">
      <c r="B41" s="24" t="s">
        <v>52</v>
      </c>
      <c r="C41" s="31"/>
      <c r="D41" s="12"/>
    </row>
    <row r="42" spans="2:4" s="4" customFormat="1" ht="39.75" customHeight="1" x14ac:dyDescent="0.35">
      <c r="B42" s="24" t="s">
        <v>53</v>
      </c>
      <c r="C42" s="31"/>
      <c r="D42" s="12"/>
    </row>
    <row r="43" spans="2:4" s="4" customFormat="1" ht="27" customHeight="1" x14ac:dyDescent="0.35">
      <c r="B43" s="24" t="s">
        <v>54</v>
      </c>
      <c r="C43" s="31"/>
      <c r="D43" s="12"/>
    </row>
    <row r="44" spans="2:4" s="4" customFormat="1" ht="27" customHeight="1" x14ac:dyDescent="0.35">
      <c r="B44" s="6" t="s">
        <v>55</v>
      </c>
      <c r="C44" s="31"/>
      <c r="D44" s="12"/>
    </row>
    <row r="45" spans="2:4" s="4" customFormat="1" ht="36.75" customHeight="1" x14ac:dyDescent="0.35">
      <c r="B45" s="24" t="s">
        <v>56</v>
      </c>
      <c r="C45" s="30">
        <f>SUM(C46:C52)</f>
        <v>0</v>
      </c>
      <c r="D45" s="12"/>
    </row>
    <row r="46" spans="2:4" s="4" customFormat="1" ht="27" customHeight="1" x14ac:dyDescent="0.35">
      <c r="B46" s="5" t="s">
        <v>57</v>
      </c>
      <c r="C46" s="31"/>
      <c r="D46" s="14"/>
    </row>
    <row r="47" spans="2:4" s="4" customFormat="1" ht="36" customHeight="1" x14ac:dyDescent="0.35">
      <c r="B47" s="6" t="s">
        <v>58</v>
      </c>
      <c r="C47" s="31"/>
      <c r="D47" s="12"/>
    </row>
    <row r="48" spans="2:4" s="4" customFormat="1" ht="49.5" customHeight="1" x14ac:dyDescent="0.35">
      <c r="B48" s="24" t="s">
        <v>59</v>
      </c>
      <c r="C48" s="31"/>
      <c r="D48" s="12"/>
    </row>
    <row r="49" spans="2:4" s="4" customFormat="1" ht="42" customHeight="1" x14ac:dyDescent="0.35">
      <c r="B49" s="24" t="s">
        <v>60</v>
      </c>
      <c r="C49" s="31"/>
      <c r="D49" s="12"/>
    </row>
    <row r="50" spans="2:4" s="4" customFormat="1" ht="36.75" customHeight="1" x14ac:dyDescent="0.35">
      <c r="B50" s="24" t="s">
        <v>61</v>
      </c>
      <c r="C50" s="31"/>
      <c r="D50" s="12"/>
    </row>
    <row r="51" spans="2:4" s="4" customFormat="1" ht="27" customHeight="1" x14ac:dyDescent="0.35">
      <c r="B51" s="6" t="s">
        <v>62</v>
      </c>
      <c r="C51" s="31"/>
      <c r="D51" s="12"/>
    </row>
    <row r="52" spans="2:4" s="4" customFormat="1" ht="36.75" customHeight="1" x14ac:dyDescent="0.35">
      <c r="B52" s="24" t="s">
        <v>63</v>
      </c>
      <c r="C52" s="31"/>
      <c r="D52" s="12"/>
    </row>
    <row r="53" spans="2:4" s="4" customFormat="1" ht="27" customHeight="1" x14ac:dyDescent="0.3">
      <c r="B53" s="5" t="s">
        <v>64</v>
      </c>
      <c r="C53" s="30">
        <f>SUM(C54:C62)</f>
        <v>35070000</v>
      </c>
      <c r="D53" s="9"/>
    </row>
    <row r="54" spans="2:4" s="4" customFormat="1" ht="27" customHeight="1" x14ac:dyDescent="0.35">
      <c r="B54" s="6" t="s">
        <v>65</v>
      </c>
      <c r="C54" s="31">
        <v>9300000</v>
      </c>
      <c r="D54" s="12"/>
    </row>
    <row r="55" spans="2:4" s="4" customFormat="1" ht="42" customHeight="1" x14ac:dyDescent="0.35">
      <c r="B55" s="24" t="s">
        <v>66</v>
      </c>
      <c r="C55" s="31">
        <v>1000000</v>
      </c>
      <c r="D55" s="12"/>
    </row>
    <row r="56" spans="2:4" s="4" customFormat="1" ht="27" customHeight="1" x14ac:dyDescent="0.35">
      <c r="B56" s="6" t="s">
        <v>67</v>
      </c>
      <c r="C56" s="31">
        <v>550000</v>
      </c>
      <c r="D56" s="12"/>
    </row>
    <row r="57" spans="2:4" s="4" customFormat="1" ht="38.25" customHeight="1" x14ac:dyDescent="0.35">
      <c r="B57" s="24" t="s">
        <v>68</v>
      </c>
      <c r="C57" s="31">
        <v>12120000</v>
      </c>
      <c r="D57" s="12"/>
    </row>
    <row r="58" spans="2:4" s="4" customFormat="1" ht="27" customHeight="1" x14ac:dyDescent="0.35">
      <c r="B58" s="6" t="s">
        <v>69</v>
      </c>
      <c r="C58" s="31">
        <v>8200000</v>
      </c>
      <c r="D58" s="12"/>
    </row>
    <row r="59" spans="2:4" s="4" customFormat="1" ht="27" customHeight="1" x14ac:dyDescent="0.35">
      <c r="B59" s="6" t="s">
        <v>70</v>
      </c>
      <c r="C59" s="31">
        <v>400000</v>
      </c>
      <c r="D59" s="12"/>
    </row>
    <row r="60" spans="2:4" s="4" customFormat="1" ht="27" customHeight="1" x14ac:dyDescent="0.35">
      <c r="B60" s="6" t="s">
        <v>71</v>
      </c>
      <c r="C60" s="31"/>
      <c r="D60" s="12"/>
    </row>
    <row r="61" spans="2:4" s="4" customFormat="1" ht="27" customHeight="1" x14ac:dyDescent="0.35">
      <c r="B61" s="6" t="s">
        <v>72</v>
      </c>
      <c r="C61" s="31">
        <v>3000000</v>
      </c>
      <c r="D61" s="12"/>
    </row>
    <row r="62" spans="2:4" s="4" customFormat="1" ht="36.75" customHeight="1" x14ac:dyDescent="0.35">
      <c r="B62" s="24" t="s">
        <v>73</v>
      </c>
      <c r="C62" s="31">
        <v>500000</v>
      </c>
      <c r="D62" s="12"/>
    </row>
    <row r="63" spans="2:4" s="4" customFormat="1" ht="27" customHeight="1" x14ac:dyDescent="0.3">
      <c r="B63" s="5" t="s">
        <v>74</v>
      </c>
      <c r="C63" s="30">
        <f>SUM(C64:C66)</f>
        <v>3900000</v>
      </c>
      <c r="D63" s="9"/>
    </row>
    <row r="64" spans="2:4" s="4" customFormat="1" ht="27" customHeight="1" x14ac:dyDescent="0.35">
      <c r="B64" s="6" t="s">
        <v>75</v>
      </c>
      <c r="C64" s="31">
        <v>3900000</v>
      </c>
      <c r="D64" s="12"/>
    </row>
    <row r="65" spans="2:4" s="4" customFormat="1" ht="27" customHeight="1" x14ac:dyDescent="0.35">
      <c r="B65" s="6" t="s">
        <v>76</v>
      </c>
      <c r="C65" s="31"/>
      <c r="D65" s="12"/>
    </row>
    <row r="66" spans="2:4" s="4" customFormat="1" ht="27" customHeight="1" x14ac:dyDescent="0.35">
      <c r="B66" s="6" t="s">
        <v>77</v>
      </c>
      <c r="C66" s="31"/>
      <c r="D66" s="12"/>
    </row>
    <row r="67" spans="2:4" s="4" customFormat="1" ht="44.25" customHeight="1" x14ac:dyDescent="0.35">
      <c r="B67" s="24" t="s">
        <v>78</v>
      </c>
      <c r="C67" s="31"/>
      <c r="D67" s="12"/>
    </row>
    <row r="68" spans="2:4" s="4" customFormat="1" ht="42" customHeight="1" x14ac:dyDescent="0.35">
      <c r="B68" s="25" t="s">
        <v>79</v>
      </c>
      <c r="C68" s="30"/>
      <c r="D68" s="14"/>
    </row>
    <row r="69" spans="2:4" s="4" customFormat="1" ht="27" customHeight="1" x14ac:dyDescent="0.35">
      <c r="B69" s="6" t="s">
        <v>80</v>
      </c>
      <c r="C69" s="31"/>
      <c r="D69" s="12"/>
    </row>
    <row r="70" spans="2:4" s="4" customFormat="1" ht="39.75" customHeight="1" x14ac:dyDescent="0.35">
      <c r="B70" s="24" t="s">
        <v>81</v>
      </c>
      <c r="C70" s="31"/>
      <c r="D70" s="12"/>
    </row>
    <row r="71" spans="2:4" s="4" customFormat="1" ht="27" customHeight="1" x14ac:dyDescent="0.35">
      <c r="B71" s="5" t="s">
        <v>82</v>
      </c>
      <c r="C71" s="30">
        <f>SUM(C72:C74)</f>
        <v>0</v>
      </c>
      <c r="D71" s="14"/>
    </row>
    <row r="72" spans="2:4" s="4" customFormat="1" ht="27" customHeight="1" x14ac:dyDescent="0.35">
      <c r="B72" s="6" t="s">
        <v>83</v>
      </c>
      <c r="C72" s="31"/>
      <c r="D72" s="12"/>
    </row>
    <row r="73" spans="2:4" s="4" customFormat="1" ht="27" customHeight="1" x14ac:dyDescent="0.35">
      <c r="B73" s="6" t="s">
        <v>84</v>
      </c>
      <c r="C73" s="31"/>
      <c r="D73" s="12"/>
    </row>
    <row r="74" spans="2:4" s="4" customFormat="1" ht="42" customHeight="1" x14ac:dyDescent="0.35">
      <c r="B74" s="24" t="s">
        <v>85</v>
      </c>
      <c r="C74" s="31"/>
      <c r="D74" s="12"/>
    </row>
    <row r="75" spans="2:4" s="4" customFormat="1" ht="27" customHeight="1" x14ac:dyDescent="0.35">
      <c r="B75" s="3" t="s">
        <v>86</v>
      </c>
      <c r="C75" s="32"/>
      <c r="D75" s="16"/>
    </row>
    <row r="76" spans="2:4" s="4" customFormat="1" ht="27" customHeight="1" x14ac:dyDescent="0.35">
      <c r="B76" s="5" t="s">
        <v>87</v>
      </c>
      <c r="C76" s="33"/>
      <c r="D76" s="14"/>
    </row>
    <row r="77" spans="2:4" s="4" customFormat="1" ht="27" customHeight="1" x14ac:dyDescent="0.35">
      <c r="B77" s="6" t="s">
        <v>88</v>
      </c>
      <c r="C77" s="34"/>
      <c r="D77" s="12"/>
    </row>
    <row r="78" spans="2:4" s="4" customFormat="1" ht="27" customHeight="1" x14ac:dyDescent="0.35">
      <c r="B78" s="6" t="s">
        <v>89</v>
      </c>
      <c r="C78" s="34"/>
      <c r="D78" s="12"/>
    </row>
    <row r="79" spans="2:4" s="4" customFormat="1" ht="27" customHeight="1" x14ac:dyDescent="0.35">
      <c r="B79" s="5" t="s">
        <v>90</v>
      </c>
      <c r="C79" s="33"/>
      <c r="D79" s="14"/>
    </row>
    <row r="80" spans="2:4" s="4" customFormat="1" ht="27" customHeight="1" x14ac:dyDescent="0.35">
      <c r="B80" s="6" t="s">
        <v>91</v>
      </c>
      <c r="C80" s="34"/>
      <c r="D80" s="12"/>
    </row>
    <row r="81" spans="1:4" s="4" customFormat="1" ht="27" customHeight="1" x14ac:dyDescent="0.35">
      <c r="B81" s="6" t="s">
        <v>92</v>
      </c>
      <c r="C81" s="34"/>
      <c r="D81" s="12"/>
    </row>
    <row r="82" spans="1:4" s="4" customFormat="1" ht="27" customHeight="1" x14ac:dyDescent="0.35">
      <c r="B82" s="5" t="s">
        <v>93</v>
      </c>
      <c r="C82" s="33"/>
      <c r="D82" s="14"/>
    </row>
    <row r="83" spans="1:4" s="4" customFormat="1" ht="27" customHeight="1" x14ac:dyDescent="0.35">
      <c r="B83" s="6" t="s">
        <v>94</v>
      </c>
      <c r="C83" s="34"/>
      <c r="D83" s="12"/>
    </row>
    <row r="84" spans="1:4" s="4" customFormat="1" ht="24.95" customHeight="1" x14ac:dyDescent="0.35">
      <c r="B84" s="7" t="s">
        <v>95</v>
      </c>
      <c r="C84" s="35">
        <f>+C11+C17+C27+C37+C45+C53+C63+C68+C71</f>
        <v>1024795636</v>
      </c>
      <c r="D84" s="17"/>
    </row>
    <row r="85" spans="1:4" ht="34.5" x14ac:dyDescent="0.25">
      <c r="B85" s="43" t="s">
        <v>120</v>
      </c>
    </row>
    <row r="86" spans="1:4" ht="34.5" x14ac:dyDescent="0.25">
      <c r="B86" s="43" t="s">
        <v>121</v>
      </c>
    </row>
    <row r="87" spans="1:4" ht="86.25" x14ac:dyDescent="0.25">
      <c r="B87" s="43" t="s">
        <v>122</v>
      </c>
    </row>
    <row r="88" spans="1:4" x14ac:dyDescent="0.25">
      <c r="B88" s="40"/>
      <c r="C88" s="39"/>
    </row>
    <row r="89" spans="1:4" ht="18.75" x14ac:dyDescent="0.3">
      <c r="B89" s="37"/>
    </row>
    <row r="90" spans="1:4" ht="18.75" x14ac:dyDescent="0.3">
      <c r="B90" s="37"/>
    </row>
    <row r="91" spans="1:4" ht="18.75" x14ac:dyDescent="0.3">
      <c r="B91" s="37"/>
    </row>
    <row r="92" spans="1:4" ht="23.25" x14ac:dyDescent="0.35">
      <c r="B92" s="27" t="s">
        <v>110</v>
      </c>
      <c r="C92" s="111" t="s">
        <v>99</v>
      </c>
      <c r="D92" s="111"/>
    </row>
    <row r="93" spans="1:4" ht="23.25" x14ac:dyDescent="0.35">
      <c r="B93" s="28" t="s">
        <v>111</v>
      </c>
      <c r="C93" s="20" t="s">
        <v>112</v>
      </c>
      <c r="D93" s="20"/>
    </row>
    <row r="94" spans="1:4" ht="18.75" x14ac:dyDescent="0.3">
      <c r="B94" s="37"/>
    </row>
    <row r="95" spans="1:4" ht="12" customHeight="1" x14ac:dyDescent="0.3">
      <c r="B95" s="37"/>
    </row>
    <row r="96" spans="1:4" ht="33.75" hidden="1" customHeight="1" x14ac:dyDescent="0.35">
      <c r="A96" s="1" t="s">
        <v>96</v>
      </c>
      <c r="B96" s="27"/>
      <c r="C96" s="111"/>
      <c r="D96" s="111"/>
    </row>
    <row r="97" spans="2:4" ht="23.25" hidden="1" x14ac:dyDescent="0.35">
      <c r="B97" s="28"/>
      <c r="C97" s="20"/>
      <c r="D97" s="20"/>
    </row>
    <row r="98" spans="2:4" ht="23.25" hidden="1" x14ac:dyDescent="0.35">
      <c r="B98" s="20"/>
      <c r="C98" s="20"/>
      <c r="D98" s="20"/>
    </row>
    <row r="99" spans="2:4" ht="23.25" hidden="1" x14ac:dyDescent="0.35">
      <c r="B99" s="112"/>
      <c r="C99" s="112"/>
      <c r="D99" s="112"/>
    </row>
    <row r="100" spans="2:4" ht="23.25" x14ac:dyDescent="0.25">
      <c r="B100" s="21" t="s">
        <v>97</v>
      </c>
      <c r="C100" s="21"/>
      <c r="D100" s="21"/>
    </row>
    <row r="101" spans="2:4" ht="21" customHeight="1" x14ac:dyDescent="0.35">
      <c r="B101" s="20" t="s">
        <v>98</v>
      </c>
      <c r="C101" s="20"/>
    </row>
    <row r="102" spans="2:4" ht="21" x14ac:dyDescent="0.35">
      <c r="B102" s="113"/>
      <c r="C102" s="113"/>
      <c r="D102" s="113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114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2:17" ht="21" customHeight="1" x14ac:dyDescent="0.25">
      <c r="B2" s="116" t="s">
        <v>1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2:17" ht="15.75" x14ac:dyDescent="0.25">
      <c r="B3" s="118">
        <v>2022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2:17" ht="15.75" customHeight="1" x14ac:dyDescent="0.25">
      <c r="B4" s="120" t="s">
        <v>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15.75" customHeight="1" x14ac:dyDescent="0.25">
      <c r="B5" s="26" t="s">
        <v>3</v>
      </c>
      <c r="C5" s="26"/>
      <c r="D5" s="26"/>
    </row>
    <row r="7" spans="2:17" ht="15" customHeight="1" x14ac:dyDescent="0.25">
      <c r="B7" s="122" t="s">
        <v>4</v>
      </c>
      <c r="C7" s="123" t="s">
        <v>5</v>
      </c>
      <c r="D7" s="123" t="s">
        <v>6</v>
      </c>
      <c r="E7" s="126" t="s">
        <v>7</v>
      </c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8"/>
    </row>
    <row r="8" spans="2:17" ht="24" customHeight="1" x14ac:dyDescent="0.35">
      <c r="B8" s="122"/>
      <c r="C8" s="124"/>
      <c r="D8" s="124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7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34516386.939999998</v>
      </c>
    </row>
    <row r="10" spans="2:17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31761117.390000001</v>
      </c>
    </row>
    <row r="11" spans="2:17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/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26334286.199999999</v>
      </c>
    </row>
    <row r="12" spans="2:17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/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1437000</v>
      </c>
    </row>
    <row r="13" spans="2:17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7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7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0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3989831.19</v>
      </c>
    </row>
    <row r="16" spans="2:17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-12331512</v>
      </c>
      <c r="E16" s="9">
        <f t="shared" ref="E16:P16" si="2">SUM(E17:E25)</f>
        <v>2755269.55</v>
      </c>
      <c r="F16" s="9">
        <f t="shared" si="2"/>
        <v>0</v>
      </c>
      <c r="G16" s="9">
        <f t="shared" si="2"/>
        <v>0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2755269.55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1991078.74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0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0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/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/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565259.18000000005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0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0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-4500000</v>
      </c>
      <c r="E24" s="11">
        <v>198931.63</v>
      </c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198931.63</v>
      </c>
    </row>
    <row r="25" spans="2:17" s="4" customFormat="1" ht="27" customHeight="1" x14ac:dyDescent="0.35">
      <c r="B25" s="6" t="s">
        <v>37</v>
      </c>
      <c r="C25" s="31">
        <v>21600001</v>
      </c>
      <c r="D25" s="12"/>
      <c r="E25" s="11"/>
      <c r="F25" s="11"/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0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-11550000</v>
      </c>
      <c r="E26" s="9">
        <f t="shared" ref="E26:P26" si="4">SUM(E27:E35)</f>
        <v>0</v>
      </c>
      <c r="F26" s="9">
        <f t="shared" si="4"/>
        <v>0</v>
      </c>
      <c r="G26" s="9">
        <f t="shared" si="4"/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0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-1500000</v>
      </c>
      <c r="E27" s="11">
        <v>0</v>
      </c>
      <c r="F27" s="11"/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0</v>
      </c>
    </row>
    <row r="28" spans="2:17" s="4" customFormat="1" ht="27" customHeight="1" x14ac:dyDescent="0.35">
      <c r="B28" s="6" t="s">
        <v>40</v>
      </c>
      <c r="C28" s="31">
        <v>10700000</v>
      </c>
      <c r="D28" s="12"/>
      <c r="E28" s="11">
        <v>0</v>
      </c>
      <c r="F28" s="11"/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/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/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50000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1200000</v>
      </c>
      <c r="E35" s="11"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0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23881512</v>
      </c>
      <c r="E52" s="9">
        <f t="shared" ref="E52:P52" si="6">SUM(E53:E61)</f>
        <v>0</v>
      </c>
      <c r="F52" s="9">
        <f t="shared" si="6"/>
        <v>0</v>
      </c>
      <c r="G52" s="9">
        <f t="shared" si="6"/>
        <v>0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0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0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0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0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0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/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3500000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1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1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1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0</v>
      </c>
      <c r="G83" s="18">
        <f t="shared" si="8"/>
        <v>0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34516386.939999998</v>
      </c>
    </row>
    <row r="84" spans="1:17" ht="18.75" x14ac:dyDescent="0.25">
      <c r="B84" s="41" t="s">
        <v>113</v>
      </c>
    </row>
    <row r="85" spans="1:17" ht="18.75" x14ac:dyDescent="0.25">
      <c r="B85" s="42" t="s">
        <v>114</v>
      </c>
    </row>
    <row r="86" spans="1:17" ht="37.5" x14ac:dyDescent="0.25">
      <c r="B86" s="42" t="s">
        <v>115</v>
      </c>
    </row>
    <row r="87" spans="1:17" ht="18.75" x14ac:dyDescent="0.25">
      <c r="B87" s="42" t="s">
        <v>116</v>
      </c>
    </row>
    <row r="88" spans="1:17" ht="18.75" x14ac:dyDescent="0.25">
      <c r="B88" s="42" t="s">
        <v>117</v>
      </c>
    </row>
    <row r="89" spans="1:17" ht="18.75" x14ac:dyDescent="0.25">
      <c r="B89" s="42" t="s">
        <v>118</v>
      </c>
    </row>
    <row r="90" spans="1:17" ht="18.75" x14ac:dyDescent="0.25">
      <c r="B90" s="42" t="s">
        <v>119</v>
      </c>
    </row>
    <row r="91" spans="1:17" x14ac:dyDescent="0.25">
      <c r="B91" s="40"/>
    </row>
    <row r="92" spans="1:17" ht="18.75" x14ac:dyDescent="0.3">
      <c r="B92" s="37"/>
    </row>
    <row r="93" spans="1:17" ht="18.75" x14ac:dyDescent="0.3">
      <c r="B93" s="37"/>
    </row>
    <row r="94" spans="1:17" ht="33.75" customHeight="1" x14ac:dyDescent="0.35">
      <c r="A94" s="1" t="s">
        <v>96</v>
      </c>
      <c r="B94" s="27" t="s">
        <v>102</v>
      </c>
      <c r="C94" s="111" t="s">
        <v>99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</row>
    <row r="95" spans="1:17" ht="23.25" x14ac:dyDescent="0.35">
      <c r="B95" s="28" t="s">
        <v>101</v>
      </c>
      <c r="C95" s="125" t="s">
        <v>103</v>
      </c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</row>
    <row r="96" spans="1:17" ht="23.25" hidden="1" x14ac:dyDescent="0.35">
      <c r="B96" s="112"/>
      <c r="C96" s="112"/>
      <c r="D96" s="112"/>
    </row>
    <row r="97" spans="2:4" ht="23.25" x14ac:dyDescent="0.25">
      <c r="B97" s="21" t="s">
        <v>97</v>
      </c>
      <c r="C97" s="21"/>
      <c r="D97" s="21"/>
    </row>
    <row r="98" spans="2:4" ht="21" customHeight="1" x14ac:dyDescent="0.35">
      <c r="B98" s="20" t="s">
        <v>98</v>
      </c>
      <c r="C98" s="20"/>
    </row>
    <row r="99" spans="2:4" ht="21" x14ac:dyDescent="0.35">
      <c r="B99" s="113"/>
      <c r="C99" s="113"/>
      <c r="D99" s="113"/>
    </row>
  </sheetData>
  <mergeCells count="12">
    <mergeCell ref="B1:Q1"/>
    <mergeCell ref="B2:Q2"/>
    <mergeCell ref="B3:Q3"/>
    <mergeCell ref="B4:Q4"/>
    <mergeCell ref="C94:Q94"/>
    <mergeCell ref="C95:Q95"/>
    <mergeCell ref="B96:D96"/>
    <mergeCell ref="B99:D99"/>
    <mergeCell ref="E7:Q7"/>
    <mergeCell ref="B7:B8"/>
    <mergeCell ref="C7:C8"/>
    <mergeCell ref="D7:D8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3"/>
  <sheetViews>
    <sheetView view="pageBreakPreview" topLeftCell="B67" zoomScale="60" zoomScaleNormal="100" workbookViewId="0">
      <selection activeCell="G83" sqref="G83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16" width="14.5703125" customWidth="1"/>
    <col min="17" max="17" width="25" customWidth="1"/>
  </cols>
  <sheetData>
    <row r="1" spans="2:18" ht="28.5" customHeight="1" x14ac:dyDescent="0.3">
      <c r="B1" s="114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37"/>
    </row>
    <row r="2" spans="2:18" ht="21" customHeight="1" x14ac:dyDescent="0.3">
      <c r="B2" s="116" t="s">
        <v>1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36"/>
    </row>
    <row r="3" spans="2:18" ht="18.75" x14ac:dyDescent="0.3">
      <c r="B3" s="118">
        <v>2022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37"/>
    </row>
    <row r="4" spans="2:18" ht="15.75" customHeight="1" x14ac:dyDescent="0.3">
      <c r="B4" s="120" t="s">
        <v>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22" t="s">
        <v>4</v>
      </c>
      <c r="C7" s="123" t="s">
        <v>5</v>
      </c>
      <c r="D7" s="123" t="s">
        <v>6</v>
      </c>
      <c r="E7" s="126" t="s">
        <v>7</v>
      </c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8"/>
    </row>
    <row r="8" spans="2:18" ht="30" customHeight="1" x14ac:dyDescent="0.35">
      <c r="B8" s="122"/>
      <c r="C8" s="124"/>
      <c r="D8" s="124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163337254.56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95824616.640000001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>
        <v>26901888.100000001</v>
      </c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79491760.5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>
        <v>1460000</v>
      </c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4357000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4008226.99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11975856.140000001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20907776.32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2871016.63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7007514.5800000001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1254948.98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>
        <v>142192</v>
      </c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415422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>
        <v>0</v>
      </c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2626839.9000000004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>
        <v>746770.61</v>
      </c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2116569.73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>
        <v>239337.94</v>
      </c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1082547.55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>
        <v>418720.11</v>
      </c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1999738.38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>
        <v>1933312</v>
      </c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4376195.2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40197229.850000001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>
        <v>76700</v>
      </c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233640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>
        <v>0</v>
      </c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>
        <v>0</v>
      </c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>
        <v>5760000</v>
      </c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5760000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>
        <v>56618.05</v>
      </c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754009.85000000009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6407631.75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218182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1964740.53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4381512.22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163337254.56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111" t="s">
        <v>102</v>
      </c>
      <c r="L94" s="111"/>
      <c r="M94" s="111"/>
      <c r="N94" s="111"/>
    </row>
    <row r="95" spans="2:17" ht="23.25" x14ac:dyDescent="0.35">
      <c r="B95" s="45" t="s">
        <v>125</v>
      </c>
      <c r="H95" s="46"/>
      <c r="I95" s="46"/>
      <c r="J95" s="46"/>
      <c r="K95" s="129" t="s">
        <v>123</v>
      </c>
      <c r="L95" s="129"/>
      <c r="M95" s="129"/>
      <c r="N95" s="129"/>
    </row>
    <row r="97" spans="1:17" ht="33.75" customHeight="1" x14ac:dyDescent="0.35">
      <c r="A97" s="1" t="s">
        <v>96</v>
      </c>
      <c r="D97" s="111" t="s">
        <v>99</v>
      </c>
      <c r="E97" s="111"/>
      <c r="F97" s="111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25" t="s">
        <v>126</v>
      </c>
      <c r="E98" s="125"/>
      <c r="F98" s="125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112"/>
      <c r="C100" s="112"/>
      <c r="D100" s="112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113"/>
      <c r="C103" s="113"/>
      <c r="D103" s="113"/>
    </row>
  </sheetData>
  <mergeCells count="14">
    <mergeCell ref="B1:Q1"/>
    <mergeCell ref="B2:Q2"/>
    <mergeCell ref="B3:Q3"/>
    <mergeCell ref="B4:Q4"/>
    <mergeCell ref="B7:B8"/>
    <mergeCell ref="C7:C8"/>
    <mergeCell ref="D7:D8"/>
    <mergeCell ref="E7:Q7"/>
    <mergeCell ref="D98:F98"/>
    <mergeCell ref="K94:N94"/>
    <mergeCell ref="K95:N95"/>
    <mergeCell ref="B100:D100"/>
    <mergeCell ref="B103:D103"/>
    <mergeCell ref="D97:F97"/>
  </mergeCells>
  <pageMargins left="1.07" right="0.27" top="0.39" bottom="0.5" header="0.27" footer="0.31496062992125984"/>
  <pageSetup paperSize="119" scale="39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3"/>
  <sheetViews>
    <sheetView view="pageBreakPreview" topLeftCell="B1" zoomScale="60" zoomScaleNormal="100" workbookViewId="0">
      <selection activeCell="B1" sqref="A1:XFD1048576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6" width="14.5703125" customWidth="1"/>
    <col min="17" max="17" width="25" customWidth="1"/>
  </cols>
  <sheetData>
    <row r="1" spans="2:18" ht="28.5" customHeight="1" x14ac:dyDescent="0.3">
      <c r="B1" s="114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37"/>
    </row>
    <row r="2" spans="2:18" ht="21" customHeight="1" x14ac:dyDescent="0.3">
      <c r="B2" s="116" t="s">
        <v>1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36"/>
    </row>
    <row r="3" spans="2:18" ht="18.75" x14ac:dyDescent="0.3">
      <c r="B3" s="118">
        <v>2022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37"/>
    </row>
    <row r="4" spans="2:18" ht="15.75" customHeight="1" x14ac:dyDescent="0.3">
      <c r="B4" s="120" t="s">
        <v>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22" t="s">
        <v>4</v>
      </c>
      <c r="C7" s="123" t="s">
        <v>5</v>
      </c>
      <c r="D7" s="123" t="s">
        <v>6</v>
      </c>
      <c r="E7" s="126" t="s">
        <v>7</v>
      </c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8"/>
    </row>
    <row r="8" spans="2:18" ht="30" customHeight="1" x14ac:dyDescent="0.35">
      <c r="B8" s="122"/>
      <c r="C8" s="124"/>
      <c r="D8" s="124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357964502.38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182422175.59000003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132884501.74000001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29543107.210000001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19994566.640000001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-33219712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39481444.590000004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12465108.219999999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1616521.48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/>
      <c r="K19" s="11">
        <v>0</v>
      </c>
      <c r="L19" s="11"/>
      <c r="M19" s="11"/>
      <c r="N19" s="11"/>
      <c r="O19" s="12"/>
      <c r="P19" s="12"/>
      <c r="Q19" s="13">
        <f t="shared" si="3"/>
        <v>1943982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0</v>
      </c>
      <c r="L20" s="11"/>
      <c r="M20" s="11"/>
      <c r="N20" s="11"/>
      <c r="O20" s="12"/>
      <c r="P20" s="12"/>
      <c r="Q20" s="13">
        <f t="shared" si="3"/>
        <v>29840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/>
      <c r="K21" s="11"/>
      <c r="L21" s="11"/>
      <c r="M21" s="11"/>
      <c r="N21" s="11"/>
      <c r="O21" s="12"/>
      <c r="P21" s="12"/>
      <c r="Q21" s="13">
        <f t="shared" si="3"/>
        <v>5241122.91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/>
      <c r="K22" s="11"/>
      <c r="L22" s="11"/>
      <c r="M22" s="11"/>
      <c r="N22" s="11"/>
      <c r="O22" s="12"/>
      <c r="P22" s="12"/>
      <c r="Q22" s="13">
        <f t="shared" si="3"/>
        <v>4176259.17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/>
      <c r="K23" s="11"/>
      <c r="L23" s="11"/>
      <c r="M23" s="11"/>
      <c r="N23" s="11"/>
      <c r="O23" s="12"/>
      <c r="P23" s="12"/>
      <c r="Q23" s="13">
        <f t="shared" si="3"/>
        <v>2917571.19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-14400000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/>
      <c r="K24" s="11"/>
      <c r="L24" s="11"/>
      <c r="M24" s="11"/>
      <c r="N24" s="11"/>
      <c r="O24" s="12"/>
      <c r="P24" s="12"/>
      <c r="Q24" s="13">
        <f t="shared" si="3"/>
        <v>2886157.42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2500000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8204882.2000000002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4638200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118095691.43000001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259478.92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-2109800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15580000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100816678.88</v>
      </c>
    </row>
    <row r="30" spans="2:17" s="4" customFormat="1" ht="27" customHeight="1" x14ac:dyDescent="0.35">
      <c r="B30" s="6" t="s">
        <v>42</v>
      </c>
      <c r="C30" s="1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158629.95000000001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/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6259350.79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-3962000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/>
      <c r="K35" s="11"/>
      <c r="L35" s="11"/>
      <c r="M35" s="11"/>
      <c r="N35" s="11"/>
      <c r="O35" s="11"/>
      <c r="P35" s="12"/>
      <c r="Q35" s="13">
        <f t="shared" si="3"/>
        <v>9854669.9000000004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23881512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17965190.77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18500000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12819949.390000001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540000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3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-780000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/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4381512.22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7700000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7700000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357964502.38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111" t="s">
        <v>102</v>
      </c>
      <c r="L94" s="111"/>
      <c r="M94" s="111"/>
      <c r="N94" s="111"/>
    </row>
    <row r="95" spans="2:17" ht="23.25" x14ac:dyDescent="0.35">
      <c r="B95" s="45" t="s">
        <v>125</v>
      </c>
      <c r="H95" s="46"/>
      <c r="I95" s="46"/>
      <c r="J95" s="46"/>
      <c r="K95" s="129" t="s">
        <v>123</v>
      </c>
      <c r="L95" s="129"/>
      <c r="M95" s="129"/>
      <c r="N95" s="129"/>
    </row>
    <row r="97" spans="1:17" ht="33.75" customHeight="1" x14ac:dyDescent="0.35">
      <c r="A97" s="1" t="s">
        <v>96</v>
      </c>
      <c r="D97" s="111" t="s">
        <v>99</v>
      </c>
      <c r="E97" s="111"/>
      <c r="F97" s="111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25" t="s">
        <v>126</v>
      </c>
      <c r="E98" s="125"/>
      <c r="F98" s="125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112"/>
      <c r="C100" s="112"/>
      <c r="D100" s="112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113"/>
      <c r="C103" s="113"/>
      <c r="D103" s="113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1.07" right="0.27" top="0.39" bottom="0.5" header="0.27" footer="0.31496062992126"/>
  <pageSetup paperSize="119" scale="35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03"/>
  <sheetViews>
    <sheetView view="pageBreakPreview" topLeftCell="B19" zoomScale="60" zoomScaleNormal="100" workbookViewId="0">
      <pane xSplit="1" topLeftCell="C1" activePane="topRight" state="frozen"/>
      <selection activeCell="B1" sqref="B1"/>
      <selection pane="topRight" activeCell="D55" sqref="D55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6" width="14.5703125" customWidth="1"/>
    <col min="17" max="17" width="25" customWidth="1"/>
  </cols>
  <sheetData>
    <row r="1" spans="2:18" ht="28.5" customHeight="1" x14ac:dyDescent="0.3">
      <c r="B1" s="114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37"/>
    </row>
    <row r="2" spans="2:18" ht="21" customHeight="1" x14ac:dyDescent="0.3">
      <c r="B2" s="116" t="s">
        <v>1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36"/>
    </row>
    <row r="3" spans="2:18" ht="18.75" x14ac:dyDescent="0.3">
      <c r="B3" s="118">
        <v>2022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37"/>
    </row>
    <row r="4" spans="2:18" ht="15.75" customHeight="1" x14ac:dyDescent="0.3">
      <c r="B4" s="130" t="s">
        <v>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122" t="s">
        <v>4</v>
      </c>
      <c r="C7" s="123" t="s">
        <v>5</v>
      </c>
      <c r="D7" s="123" t="s">
        <v>6</v>
      </c>
      <c r="E7" s="126" t="s">
        <v>7</v>
      </c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8"/>
    </row>
    <row r="8" spans="2:18" ht="30" customHeight="1" x14ac:dyDescent="0.35">
      <c r="B8" s="122"/>
      <c r="C8" s="124"/>
      <c r="D8" s="124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459843664.75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-8000000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247823011.63000003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187202702.71000001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32483107.210000001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28137201.710000001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-31949712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>SUM(J17:J25)</f>
        <v>13468296.149999999</v>
      </c>
      <c r="K16" s="9">
        <f t="shared" si="2"/>
        <v>7708140.9500000002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60657881.689999998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20535813.849999998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400000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2152486.6800000002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/>
      <c r="M19" s="11"/>
      <c r="N19" s="11"/>
      <c r="O19" s="12"/>
      <c r="P19" s="12"/>
      <c r="Q19" s="13">
        <f t="shared" si="3"/>
        <v>2491644.5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/>
      <c r="M20" s="11"/>
      <c r="N20" s="11"/>
      <c r="O20" s="12"/>
      <c r="P20" s="12"/>
      <c r="Q20" s="13">
        <f t="shared" si="3"/>
        <v>191546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2476000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/>
      <c r="M21" s="11"/>
      <c r="N21" s="11"/>
      <c r="O21" s="12"/>
      <c r="P21" s="12"/>
      <c r="Q21" s="13">
        <f t="shared" si="3"/>
        <v>5721122.9100000001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/>
      <c r="M22" s="11"/>
      <c r="N22" s="11"/>
      <c r="O22" s="12"/>
      <c r="P22" s="12"/>
      <c r="Q22" s="13">
        <f t="shared" si="3"/>
        <v>5782320.4799999995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-10920000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/>
      <c r="M23" s="11"/>
      <c r="N23" s="11"/>
      <c r="O23" s="12"/>
      <c r="P23" s="12"/>
      <c r="Q23" s="13">
        <f t="shared" si="3"/>
        <v>3561668.3499999996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-17400000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/>
      <c r="M24" s="11"/>
      <c r="N24" s="11"/>
      <c r="O24" s="12"/>
      <c r="P24" s="12"/>
      <c r="Q24" s="13">
        <f t="shared" si="3"/>
        <v>3696647.42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16100000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0</v>
      </c>
      <c r="M25" s="11"/>
      <c r="N25" s="11">
        <v>0</v>
      </c>
      <c r="O25" s="2"/>
      <c r="P25" s="12"/>
      <c r="Q25" s="13">
        <f t="shared" si="3"/>
        <v>16524631.5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-8761800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3597286.85</v>
      </c>
      <c r="K26" s="9">
        <f t="shared" si="4"/>
        <v>2781055.8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124474034.07999998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0</v>
      </c>
      <c r="M27" s="11"/>
      <c r="N27" s="11"/>
      <c r="O27" s="11"/>
      <c r="P27" s="12"/>
      <c r="Q27" s="13">
        <f t="shared" si="3"/>
        <v>1386856.92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-9109800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10630000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11">
        <v>0</v>
      </c>
      <c r="M29" s="11"/>
      <c r="N29" s="11"/>
      <c r="O29" s="11"/>
      <c r="P29" s="12"/>
      <c r="Q29" s="13">
        <f t="shared" si="3"/>
        <v>101073470.47999999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-3000000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0</v>
      </c>
      <c r="M31" s="11"/>
      <c r="N31" s="11"/>
      <c r="O31" s="11"/>
      <c r="P31" s="12"/>
      <c r="Q31" s="13">
        <f t="shared" si="3"/>
        <v>786207.10000000009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-2100000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0</v>
      </c>
      <c r="M33" s="11"/>
      <c r="N33" s="11">
        <v>0</v>
      </c>
      <c r="O33" s="11"/>
      <c r="P33" s="12"/>
      <c r="Q33" s="13">
        <f t="shared" si="3"/>
        <v>6306550.79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-312000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/>
      <c r="M35" s="11"/>
      <c r="N35" s="11"/>
      <c r="O35" s="11"/>
      <c r="P35" s="12"/>
      <c r="Q35" s="13">
        <f t="shared" si="3"/>
        <v>14174065.800000001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33411512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>SUM(J53:J61)</f>
        <v>2498200.79</v>
      </c>
      <c r="K52" s="9">
        <f t="shared" si="6"/>
        <v>6425345.79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26888737.350000001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30800000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0</v>
      </c>
      <c r="M53" s="11"/>
      <c r="N53" s="11">
        <v>0</v>
      </c>
      <c r="O53" s="11"/>
      <c r="P53" s="12"/>
      <c r="Q53" s="13">
        <f t="shared" si="3"/>
        <v>19584446.43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140000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/>
      <c r="O54" s="11">
        <v>0</v>
      </c>
      <c r="P54" s="12"/>
      <c r="Q54" s="13">
        <f t="shared" si="3"/>
        <v>975879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820000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3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-1100000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306328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3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7">
        <f t="shared" si="8"/>
        <v>52541049.399999999</v>
      </c>
      <c r="K83" s="18">
        <f t="shared" si="8"/>
        <v>49338112.969999999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459843664.75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111" t="s">
        <v>102</v>
      </c>
      <c r="L94" s="111"/>
      <c r="M94" s="111"/>
      <c r="N94" s="111"/>
    </row>
    <row r="95" spans="2:17" ht="23.25" x14ac:dyDescent="0.35">
      <c r="B95" s="45" t="s">
        <v>125</v>
      </c>
      <c r="H95" s="46"/>
      <c r="I95" s="46"/>
      <c r="J95" s="46"/>
      <c r="K95" s="129" t="s">
        <v>123</v>
      </c>
      <c r="L95" s="129"/>
      <c r="M95" s="129"/>
      <c r="N95" s="129"/>
    </row>
    <row r="97" spans="1:17" ht="33.75" customHeight="1" x14ac:dyDescent="0.35">
      <c r="A97" s="1" t="s">
        <v>96</v>
      </c>
      <c r="D97" s="111" t="s">
        <v>99</v>
      </c>
      <c r="E97" s="111"/>
      <c r="F97" s="111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25" t="s">
        <v>126</v>
      </c>
      <c r="E98" s="125"/>
      <c r="F98" s="125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112"/>
      <c r="C100" s="112"/>
      <c r="D100" s="112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113"/>
      <c r="C103" s="113"/>
      <c r="D103" s="113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0.26" right="0.61" top="0.74803149606299213" bottom="0.74803149606299213" header="0.31496062992125984" footer="0.31496062992125984"/>
  <pageSetup paperSize="119" scale="36" orientation="landscape" r:id="rId1"/>
  <rowBreaks count="1" manualBreakCount="1">
    <brk id="48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3"/>
  <sheetViews>
    <sheetView view="pageBreakPreview" topLeftCell="B1" zoomScale="60" zoomScaleNormal="100" workbookViewId="0">
      <pane xSplit="1" topLeftCell="I1" activePane="topRight" state="frozen"/>
      <selection activeCell="B1" sqref="B1"/>
      <selection pane="topRight" activeCell="J11" sqref="J11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2" width="24.5703125" customWidth="1"/>
    <col min="13" max="13" width="24.7109375" customWidth="1"/>
    <col min="14" max="14" width="26.5703125" customWidth="1"/>
    <col min="15" max="15" width="22.5703125" bestFit="1" customWidth="1"/>
    <col min="16" max="16" width="14.5703125" customWidth="1"/>
    <col min="17" max="17" width="25" customWidth="1"/>
  </cols>
  <sheetData>
    <row r="1" spans="2:18" ht="28.5" customHeight="1" x14ac:dyDescent="0.3">
      <c r="B1" s="114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37"/>
    </row>
    <row r="2" spans="2:18" ht="21" customHeight="1" x14ac:dyDescent="0.3">
      <c r="B2" s="116" t="s">
        <v>1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36"/>
    </row>
    <row r="3" spans="2:18" ht="18.75" x14ac:dyDescent="0.3">
      <c r="B3" s="118">
        <v>2022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37"/>
    </row>
    <row r="4" spans="2:18" ht="15.75" customHeight="1" x14ac:dyDescent="0.3">
      <c r="B4" s="130" t="s">
        <v>127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122" t="s">
        <v>4</v>
      </c>
      <c r="C7" s="123" t="s">
        <v>5</v>
      </c>
      <c r="D7" s="123" t="s">
        <v>6</v>
      </c>
      <c r="E7" s="126" t="s">
        <v>7</v>
      </c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8"/>
    </row>
    <row r="8" spans="2:18" ht="30" customHeight="1" x14ac:dyDescent="0.35">
      <c r="B8" s="122"/>
      <c r="C8" s="124"/>
      <c r="D8" s="124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206847051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85330352.840000018</v>
      </c>
      <c r="M9" s="8">
        <f t="shared" si="0"/>
        <v>115419531.58</v>
      </c>
      <c r="N9" s="8">
        <f t="shared" si="0"/>
        <v>74244474.429999992</v>
      </c>
      <c r="O9" s="8">
        <f t="shared" si="0"/>
        <v>79277057.030000001</v>
      </c>
      <c r="P9" s="8">
        <f t="shared" si="0"/>
        <v>0</v>
      </c>
      <c r="Q9" s="8">
        <f>+E9+F9+G9+H9+I9+J9+K9+L9+M9+N9+O9+P9</f>
        <v>814115080.63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-9361640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>SUM(L11:L15)</f>
        <v>33013696.740000002</v>
      </c>
      <c r="M10" s="9">
        <f t="shared" si="1"/>
        <v>35407569.469999999</v>
      </c>
      <c r="N10" s="9">
        <f t="shared" si="1"/>
        <v>60460805.740000002</v>
      </c>
      <c r="O10" s="10">
        <f>+O11+O12+O13+O14+O15</f>
        <v>62611117.019999996</v>
      </c>
      <c r="P10" s="10">
        <f>+P11+P12+P13+P14+P15</f>
        <v>0</v>
      </c>
      <c r="Q10" s="9">
        <f>SUM(Q11:Q15)</f>
        <v>439316200.60000002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-8928822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27445516.780000001</v>
      </c>
      <c r="M11" s="11">
        <v>29558154.809999999</v>
      </c>
      <c r="N11" s="11">
        <v>28359956.690000001</v>
      </c>
      <c r="O11" s="12">
        <v>56896415.549999997</v>
      </c>
      <c r="P11" s="12">
        <v>0</v>
      </c>
      <c r="Q11" s="13">
        <f>+E11+F11+G11+H11+I11+J11+K11+L11+M11+N11+O11+P11</f>
        <v>329462746.54000002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-838818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1470000</v>
      </c>
      <c r="M12" s="11">
        <v>1480000</v>
      </c>
      <c r="N12" s="11">
        <v>27874285.050000001</v>
      </c>
      <c r="O12" s="12">
        <v>1480000</v>
      </c>
      <c r="P12" s="12">
        <v>0</v>
      </c>
      <c r="Q12" s="13">
        <f>+E12+F12+G12+H12+I12+J12+K12+L12+M12+N12+O12+P12</f>
        <v>64787392.260000005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>
        <v>406000</v>
      </c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4098179.96</v>
      </c>
      <c r="M15" s="11">
        <v>4369414.66</v>
      </c>
      <c r="N15" s="11">
        <v>4226564</v>
      </c>
      <c r="O15" s="12">
        <v>4234701.47</v>
      </c>
      <c r="P15" s="12">
        <v>0</v>
      </c>
      <c r="Q15" s="13">
        <f>+E15+F15+G15+H15+I15+J15+K15+L15+M15+N15+O15+P15</f>
        <v>45066061.799999997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-6012321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>SUM(J17:J25)</f>
        <v>13468296.149999999</v>
      </c>
      <c r="K16" s="9">
        <f t="shared" si="2"/>
        <v>7708140.9500000002</v>
      </c>
      <c r="L16" s="9">
        <f t="shared" si="2"/>
        <v>13325600.129999999</v>
      </c>
      <c r="M16" s="9">
        <f t="shared" si="2"/>
        <v>31586270.82</v>
      </c>
      <c r="N16" s="9">
        <f t="shared" si="2"/>
        <v>9206505.4499999993</v>
      </c>
      <c r="O16" s="9">
        <f t="shared" si="2"/>
        <v>9930253.5600000005</v>
      </c>
      <c r="P16" s="9">
        <f t="shared" si="2"/>
        <v>0</v>
      </c>
      <c r="Q16" s="10">
        <f>+Q17+Q18+Q19+Q20+Q21+Q22+Q23+Q24+Q25</f>
        <v>124706511.64999999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3699699.17</v>
      </c>
      <c r="M17" s="11">
        <v>1994881.68</v>
      </c>
      <c r="N17" s="11">
        <v>1612933.46</v>
      </c>
      <c r="O17" s="12">
        <v>2490787.4</v>
      </c>
      <c r="P17" s="12">
        <v>0</v>
      </c>
      <c r="Q17" s="13">
        <f t="shared" ref="Q17:Q80" si="3">+E17+F17+G17+H17+I17+J17+K17+L17+M17+N17+O17+P17</f>
        <v>30334115.559999995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1760000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1376841.21</v>
      </c>
      <c r="M18" s="11">
        <v>259109.36</v>
      </c>
      <c r="N18" s="11">
        <v>67054.679999999993</v>
      </c>
      <c r="O18" s="12">
        <v>953113.11</v>
      </c>
      <c r="P18" s="12">
        <v>0</v>
      </c>
      <c r="Q18" s="13">
        <f t="shared" si="3"/>
        <v>4808605.04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-23508921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>
        <v>1305200</v>
      </c>
      <c r="M19" s="11">
        <v>113500</v>
      </c>
      <c r="N19" s="11">
        <v>670563.72</v>
      </c>
      <c r="O19" s="12">
        <v>581800</v>
      </c>
      <c r="P19" s="12"/>
      <c r="Q19" s="13">
        <f t="shared" si="3"/>
        <v>5162708.22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>
        <v>9520</v>
      </c>
      <c r="M20" s="11"/>
      <c r="N20" s="11">
        <v>96672.9</v>
      </c>
      <c r="O20" s="12">
        <v>102930</v>
      </c>
      <c r="P20" s="12"/>
      <c r="Q20" s="13">
        <f t="shared" si="3"/>
        <v>400668.9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5576000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>
        <v>444980</v>
      </c>
      <c r="M21" s="11">
        <v>800196.48</v>
      </c>
      <c r="N21" s="11">
        <v>456024.56</v>
      </c>
      <c r="O21" s="12">
        <v>376024.56</v>
      </c>
      <c r="P21" s="12"/>
      <c r="Q21" s="13">
        <f t="shared" si="3"/>
        <v>7798348.5099999998</v>
      </c>
    </row>
    <row r="22" spans="2:17" s="4" customFormat="1" ht="27" customHeight="1" x14ac:dyDescent="0.35">
      <c r="B22" s="6" t="s">
        <v>34</v>
      </c>
      <c r="C22" s="11">
        <v>12600000</v>
      </c>
      <c r="D22" s="12">
        <v>136070</v>
      </c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>
        <v>1089747.54</v>
      </c>
      <c r="M22" s="11">
        <v>2984381.41</v>
      </c>
      <c r="N22" s="11">
        <v>883247.7</v>
      </c>
      <c r="O22" s="12">
        <v>1216025.02</v>
      </c>
      <c r="P22" s="12"/>
      <c r="Q22" s="13">
        <f t="shared" si="3"/>
        <v>11955722.149999999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-9270000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>
        <v>158607.76999999999</v>
      </c>
      <c r="M23" s="11">
        <v>98063.74</v>
      </c>
      <c r="N23" s="11">
        <v>1525177.57</v>
      </c>
      <c r="O23" s="12">
        <v>3056960.14</v>
      </c>
      <c r="P23" s="12"/>
      <c r="Q23" s="13">
        <f t="shared" si="3"/>
        <v>8400477.5700000003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3562730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>
        <v>126152.84</v>
      </c>
      <c r="M24" s="11">
        <v>23228369.050000001</v>
      </c>
      <c r="N24" s="11">
        <v>835509.76000000001</v>
      </c>
      <c r="O24" s="12">
        <v>274062.43</v>
      </c>
      <c r="P24" s="12"/>
      <c r="Q24" s="13">
        <f t="shared" si="3"/>
        <v>28160741.500000004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17300000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5114851.5999999996</v>
      </c>
      <c r="M25" s="11">
        <v>2107769.1</v>
      </c>
      <c r="N25" s="11">
        <v>3059321.1</v>
      </c>
      <c r="O25" s="12">
        <v>878550.9</v>
      </c>
      <c r="P25" s="12"/>
      <c r="Q25" s="13">
        <f t="shared" si="3"/>
        <v>27685124.200000003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167359500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3597286.85</v>
      </c>
      <c r="K26" s="9">
        <f t="shared" si="4"/>
        <v>2781055.8</v>
      </c>
      <c r="L26" s="9">
        <f t="shared" si="4"/>
        <v>28715910.570000004</v>
      </c>
      <c r="M26" s="9">
        <f t="shared" si="4"/>
        <v>45634991.289999999</v>
      </c>
      <c r="N26" s="9">
        <f t="shared" si="4"/>
        <v>1516798.44</v>
      </c>
      <c r="O26" s="9">
        <f t="shared" si="4"/>
        <v>4413219.33</v>
      </c>
      <c r="P26" s="9">
        <f t="shared" si="4"/>
        <v>0</v>
      </c>
      <c r="Q26" s="10">
        <f>+Q27+Q28+Q29+Q30+Q31+Q33+Q32+Q34+Q35+Q36+Q37</f>
        <v>204754953.71000004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-3078800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154751.96</v>
      </c>
      <c r="M27" s="11">
        <v>163219</v>
      </c>
      <c r="N27" s="11">
        <v>1085971</v>
      </c>
      <c r="O27" s="11">
        <v>276796.01</v>
      </c>
      <c r="P27" s="12"/>
      <c r="Q27" s="13">
        <f t="shared" si="3"/>
        <v>3067594.8899999997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-4753300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9118</v>
      </c>
      <c r="M28" s="11">
        <v>0</v>
      </c>
      <c r="N28" s="11">
        <v>0</v>
      </c>
      <c r="O28" s="11">
        <v>1075.5</v>
      </c>
      <c r="P28" s="12"/>
      <c r="Q28" s="13">
        <f t="shared" si="3"/>
        <v>309258.59999999998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187940100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50">
        <v>22877760.670000002</v>
      </c>
      <c r="M29" s="11">
        <v>44198460.149999999</v>
      </c>
      <c r="N29" s="11">
        <v>25641.4</v>
      </c>
      <c r="O29" s="11">
        <v>3182307.27</v>
      </c>
      <c r="P29" s="12"/>
      <c r="Q29" s="13">
        <f t="shared" si="3"/>
        <v>171357639.97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-2200000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>
        <v>0</v>
      </c>
      <c r="O30" s="11">
        <v>0</v>
      </c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-700000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950.17</v>
      </c>
      <c r="M31" s="11">
        <v>147500</v>
      </c>
      <c r="N31" s="11">
        <v>21240</v>
      </c>
      <c r="O31" s="11">
        <v>3530.5</v>
      </c>
      <c r="P31" s="12"/>
      <c r="Q31" s="13">
        <f t="shared" si="3"/>
        <v>959427.77000000014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470000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36068.6</v>
      </c>
      <c r="M32" s="11"/>
      <c r="N32" s="11"/>
      <c r="O32" s="11">
        <v>47395.37</v>
      </c>
      <c r="P32" s="12"/>
      <c r="Q32" s="13">
        <f t="shared" si="3"/>
        <v>531281.86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-2580000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4655506.9000000004</v>
      </c>
      <c r="M33" s="11">
        <v>109911.2</v>
      </c>
      <c r="N33" s="11">
        <v>12832.5</v>
      </c>
      <c r="O33" s="11">
        <v>2810.05</v>
      </c>
      <c r="P33" s="12"/>
      <c r="Q33" s="13">
        <f t="shared" si="3"/>
        <v>11087611.440000001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-7738500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>
        <v>981754.27</v>
      </c>
      <c r="M35" s="11">
        <v>1015900.94</v>
      </c>
      <c r="N35" s="11">
        <v>371113.54</v>
      </c>
      <c r="O35" s="11">
        <v>899304.63</v>
      </c>
      <c r="P35" s="12"/>
      <c r="Q35" s="13">
        <f t="shared" si="3"/>
        <v>17442139.18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11">
        <v>0</v>
      </c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11">
        <v>0</v>
      </c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11">
        <v>0</v>
      </c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11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11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11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39561512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>SUM(J53:J61)</f>
        <v>2498200.79</v>
      </c>
      <c r="K52" s="9">
        <f t="shared" si="6"/>
        <v>6425345.79</v>
      </c>
      <c r="L52" s="9">
        <f t="shared" si="6"/>
        <v>10275145.4</v>
      </c>
      <c r="M52" s="9">
        <f t="shared" si="6"/>
        <v>2790700</v>
      </c>
      <c r="N52" s="9">
        <f t="shared" si="6"/>
        <v>2106216.4499999997</v>
      </c>
      <c r="O52" s="9">
        <f t="shared" si="6"/>
        <v>2276615.29</v>
      </c>
      <c r="P52" s="9">
        <f t="shared" si="6"/>
        <v>0</v>
      </c>
      <c r="Q52" s="10">
        <f>+Q53+Q54+Q55+Q56+Q57+Q58+Q59+Q60+Q61</f>
        <v>44337414.489999995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34840000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4464631.4000000004</v>
      </c>
      <c r="M53" s="11">
        <v>844880</v>
      </c>
      <c r="N53" s="11">
        <v>213735.76</v>
      </c>
      <c r="O53" s="11">
        <v>733798.64</v>
      </c>
      <c r="P53" s="12"/>
      <c r="Q53" s="13">
        <f t="shared" si="3"/>
        <v>25841492.23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225000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>
        <v>187209.36</v>
      </c>
      <c r="O54" s="11">
        <v>15820</v>
      </c>
      <c r="P54" s="12"/>
      <c r="Q54" s="13">
        <f t="shared" si="3"/>
        <v>1178908.3599999999</v>
      </c>
    </row>
    <row r="55" spans="2:17" s="4" customFormat="1" ht="27" customHeight="1" x14ac:dyDescent="0.35">
      <c r="B55" s="6" t="s">
        <v>67</v>
      </c>
      <c r="C55" s="11">
        <v>550000</v>
      </c>
      <c r="D55" s="12">
        <v>1675000</v>
      </c>
      <c r="E55" s="11"/>
      <c r="F55" s="11"/>
      <c r="G55" s="11"/>
      <c r="H55" s="11"/>
      <c r="I55" s="11"/>
      <c r="J55" s="11"/>
      <c r="K55" s="11">
        <v>0</v>
      </c>
      <c r="L55" s="11">
        <v>400000</v>
      </c>
      <c r="M55" s="11">
        <v>0</v>
      </c>
      <c r="N55" s="11">
        <v>1671959.93</v>
      </c>
      <c r="O55" s="11">
        <v>0</v>
      </c>
      <c r="P55" s="12"/>
      <c r="Q55" s="13">
        <f t="shared" si="3"/>
        <v>2071959.93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720000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>
        <v>4076034</v>
      </c>
      <c r="M56" s="11"/>
      <c r="N56" s="11"/>
      <c r="O56" s="11">
        <v>0</v>
      </c>
      <c r="P56" s="12"/>
      <c r="Q56" s="13">
        <f t="shared" si="3"/>
        <v>4096610.84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-450000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1084480</v>
      </c>
      <c r="M57" s="11">
        <v>1945820</v>
      </c>
      <c r="N57" s="11">
        <v>0</v>
      </c>
      <c r="O57" s="11">
        <v>1526996.65</v>
      </c>
      <c r="P57" s="12"/>
      <c r="Q57" s="13">
        <f t="shared" si="3"/>
        <v>5101009.97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370000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250000</v>
      </c>
      <c r="M58" s="11"/>
      <c r="N58" s="11">
        <v>33311.4</v>
      </c>
      <c r="O58" s="11"/>
      <c r="P58" s="12"/>
      <c r="Q58" s="13">
        <f t="shared" si="3"/>
        <v>589639.4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3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f>+N63+N64+N65+N66</f>
        <v>954148.35</v>
      </c>
      <c r="O62" s="9">
        <f>+O63+O64+O65+O66</f>
        <v>45851.83</v>
      </c>
      <c r="P62" s="12"/>
      <c r="Q62" s="13">
        <f t="shared" si="3"/>
        <v>1000000.1799999999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954148.35</v>
      </c>
      <c r="O63" s="11">
        <v>45851.83</v>
      </c>
      <c r="P63" s="12"/>
      <c r="Q63" s="13">
        <f t="shared" si="3"/>
        <v>1000000.1799999999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206847051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7">
        <f t="shared" si="8"/>
        <v>52541049.399999999</v>
      </c>
      <c r="K83" s="17">
        <f t="shared" si="8"/>
        <v>49338112.969999999</v>
      </c>
      <c r="L83" s="17">
        <f t="shared" si="8"/>
        <v>85330352.840000018</v>
      </c>
      <c r="M83" s="17">
        <f t="shared" si="8"/>
        <v>115419531.58</v>
      </c>
      <c r="N83" s="17">
        <f t="shared" si="8"/>
        <v>74244474.429999992</v>
      </c>
      <c r="O83" s="17">
        <f t="shared" si="8"/>
        <v>79277057.030000001</v>
      </c>
      <c r="P83" s="17">
        <f t="shared" si="8"/>
        <v>0</v>
      </c>
      <c r="Q83" s="19">
        <f>+E83+F83+G83+H83+I83+J83+K83+L83+M83+N83+O83+P83</f>
        <v>814115080.63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  <c r="M85" s="51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F94" s="44" t="s">
        <v>128</v>
      </c>
      <c r="H94" s="27"/>
      <c r="I94" s="27"/>
      <c r="J94" s="111" t="s">
        <v>99</v>
      </c>
      <c r="K94" s="111"/>
      <c r="L94" s="111"/>
      <c r="M94" s="27"/>
      <c r="N94" s="27"/>
    </row>
    <row r="95" spans="2:17" ht="23.25" x14ac:dyDescent="0.35">
      <c r="B95" s="45" t="s">
        <v>125</v>
      </c>
      <c r="F95" s="45" t="s">
        <v>101</v>
      </c>
      <c r="H95" s="46"/>
      <c r="I95" s="46"/>
      <c r="J95" s="125" t="s">
        <v>126</v>
      </c>
      <c r="K95" s="125"/>
      <c r="L95" s="125"/>
      <c r="M95" s="46"/>
      <c r="N95" s="46"/>
    </row>
    <row r="97" spans="1:17" ht="33.75" customHeight="1" x14ac:dyDescent="0.35">
      <c r="A97" s="1" t="s">
        <v>96</v>
      </c>
      <c r="D97" s="111"/>
      <c r="E97" s="111"/>
      <c r="F97" s="111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25"/>
      <c r="E98" s="125"/>
      <c r="F98" s="125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112"/>
      <c r="C100" s="112"/>
      <c r="D100" s="112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113"/>
      <c r="C103" s="113"/>
      <c r="D103" s="113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D97:F97"/>
    <mergeCell ref="D98:F98"/>
    <mergeCell ref="B100:D100"/>
    <mergeCell ref="J94:L94"/>
    <mergeCell ref="J95:L95"/>
  </mergeCells>
  <pageMargins left="0.43" right="0.42" top="0.53" bottom="0.54" header="0.31496062992125984" footer="0.31496062992125984"/>
  <pageSetup paperSize="119" scale="34" orientation="landscape" r:id="rId1"/>
  <rowBreaks count="1" manualBreakCount="1">
    <brk id="48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14"/>
  <sheetViews>
    <sheetView tabSelected="1" topLeftCell="B1" zoomScaleNormal="100" zoomScaleSheetLayoutView="100" workbookViewId="0">
      <selection activeCell="B11" sqref="B11"/>
    </sheetView>
  </sheetViews>
  <sheetFormatPr baseColWidth="10" defaultColWidth="11.42578125" defaultRowHeight="15" x14ac:dyDescent="0.25"/>
  <cols>
    <col min="1" max="1" width="5.85546875" hidden="1" customWidth="1"/>
    <col min="2" max="2" width="57.5703125" customWidth="1"/>
    <col min="3" max="3" width="26.28515625" customWidth="1"/>
    <col min="4" max="4" width="23" customWidth="1"/>
    <col min="5" max="5" width="19.85546875" hidden="1" customWidth="1"/>
    <col min="6" max="6" width="17" hidden="1" customWidth="1"/>
    <col min="7" max="7" width="20.140625" hidden="1" customWidth="1"/>
    <col min="8" max="8" width="21" hidden="1" customWidth="1"/>
    <col min="9" max="9" width="18.85546875" hidden="1" customWidth="1"/>
    <col min="10" max="10" width="17.28515625" hidden="1" customWidth="1"/>
    <col min="11" max="11" width="16" hidden="1" customWidth="1"/>
    <col min="12" max="12" width="21.28515625" hidden="1" customWidth="1"/>
    <col min="13" max="13" width="20.42578125" hidden="1" customWidth="1"/>
    <col min="14" max="14" width="18.7109375" hidden="1" customWidth="1"/>
    <col min="15" max="15" width="17.85546875" hidden="1" customWidth="1"/>
    <col min="16" max="16" width="19.42578125" hidden="1" customWidth="1"/>
    <col min="17" max="17" width="20.28515625" hidden="1" customWidth="1"/>
    <col min="18" max="18" width="20.5703125" customWidth="1"/>
    <col min="19" max="19" width="20.42578125" customWidth="1"/>
    <col min="20" max="20" width="21.5703125" customWidth="1"/>
    <col min="21" max="21" width="21.28515625" customWidth="1"/>
    <col min="22" max="22" width="21.5703125" customWidth="1"/>
    <col min="23" max="23" width="24" customWidth="1"/>
    <col min="24" max="24" width="26.7109375" customWidth="1"/>
  </cols>
  <sheetData>
    <row r="1" spans="2:24" ht="28.5" customHeight="1" x14ac:dyDescent="0.25">
      <c r="B1" s="114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</row>
    <row r="2" spans="2:24" ht="21" customHeight="1" x14ac:dyDescent="0.25">
      <c r="B2" s="116" t="s">
        <v>1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</row>
    <row r="3" spans="2:24" ht="18.75" customHeight="1" x14ac:dyDescent="0.25">
      <c r="B3" s="118">
        <v>2025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2:24" ht="15.75" customHeight="1" x14ac:dyDescent="0.25">
      <c r="B4" s="130" t="s">
        <v>127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</row>
    <row r="5" spans="2:24" ht="15.75" customHeight="1" x14ac:dyDescent="0.25">
      <c r="B5" s="121" t="s">
        <v>3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</row>
    <row r="7" spans="2:24" ht="15" customHeight="1" x14ac:dyDescent="0.25">
      <c r="B7" s="122" t="s">
        <v>4</v>
      </c>
      <c r="C7" s="123" t="s">
        <v>5</v>
      </c>
      <c r="D7" s="123" t="s">
        <v>6</v>
      </c>
      <c r="E7" s="126" t="s">
        <v>7</v>
      </c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8"/>
      <c r="R7" s="138" t="s">
        <v>7</v>
      </c>
      <c r="S7" s="139"/>
      <c r="T7" s="139"/>
      <c r="U7" s="140"/>
      <c r="V7" s="75"/>
      <c r="W7" s="75"/>
      <c r="X7" s="74"/>
    </row>
    <row r="8" spans="2:24" ht="30" customHeight="1" x14ac:dyDescent="0.35">
      <c r="B8" s="132"/>
      <c r="C8" s="133"/>
      <c r="D8" s="133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  <c r="R8" s="71" t="s">
        <v>8</v>
      </c>
      <c r="S8" s="71" t="s">
        <v>9</v>
      </c>
      <c r="T8" s="71" t="s">
        <v>10</v>
      </c>
      <c r="U8" s="71" t="s">
        <v>11</v>
      </c>
      <c r="V8" s="71" t="s">
        <v>12</v>
      </c>
      <c r="W8" s="71" t="s">
        <v>13</v>
      </c>
      <c r="X8" s="71" t="s">
        <v>20</v>
      </c>
    </row>
    <row r="9" spans="2:24" s="4" customFormat="1" ht="35.1" customHeight="1" x14ac:dyDescent="0.3">
      <c r="B9" s="77" t="s">
        <v>21</v>
      </c>
      <c r="C9" s="78">
        <f>+C10+C16+C26+C36+C44+C52+C62+C67+C70</f>
        <v>2403578297</v>
      </c>
      <c r="D9" s="78">
        <f>+D10+D16+D26+D36+D44+D52+D62+D67+D70</f>
        <v>-85133461.700000003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>
        <f>+E9+F9+G9+H9+I9+J9+K9+L9+M9+N9+O9+P9</f>
        <v>0</v>
      </c>
      <c r="R9" s="78">
        <f t="shared" ref="R9:W9" si="0">+R10+R16+R26+R36+R44+R52+R62+R67+R70</f>
        <v>59347772.679999992</v>
      </c>
      <c r="S9" s="78">
        <f t="shared" si="0"/>
        <v>71310108.339999989</v>
      </c>
      <c r="T9" s="78">
        <f t="shared" si="0"/>
        <v>325941464.73000002</v>
      </c>
      <c r="U9" s="78">
        <f t="shared" si="0"/>
        <v>322059301.44999999</v>
      </c>
      <c r="V9" s="78">
        <f t="shared" si="0"/>
        <v>117510627.81999999</v>
      </c>
      <c r="W9" s="78">
        <f t="shared" si="0"/>
        <v>85522503.049999997</v>
      </c>
      <c r="X9" s="78">
        <f>+U9+R9+S9+T9+W9+V9</f>
        <v>981691778.06999993</v>
      </c>
    </row>
    <row r="10" spans="2:24" s="4" customFormat="1" ht="35.1" customHeight="1" x14ac:dyDescent="0.3">
      <c r="B10" s="77" t="s">
        <v>22</v>
      </c>
      <c r="C10" s="80">
        <f>SUM(C11:C15)</f>
        <v>754531197</v>
      </c>
      <c r="D10" s="80">
        <f>SUM(D11:D15)</f>
        <v>0</v>
      </c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2"/>
      <c r="P10" s="82"/>
      <c r="Q10" s="81">
        <f>SUM(Q11:Q15)</f>
        <v>0</v>
      </c>
      <c r="R10" s="80">
        <f>+R11+R12+R15</f>
        <v>48481923.18</v>
      </c>
      <c r="S10" s="80">
        <f>+S11+S12+S15+S13</f>
        <v>49982211.829999991</v>
      </c>
      <c r="T10" s="80">
        <f>+T11+T12+T15+T13</f>
        <v>55159103.660000004</v>
      </c>
      <c r="U10" s="80">
        <f>+U11+U12+U15+U13</f>
        <v>50437544.049999997</v>
      </c>
      <c r="V10" s="80">
        <f>+V11+V12+V15+V13</f>
        <v>88953437.75</v>
      </c>
      <c r="W10" s="80">
        <f>+W11+W12+W15+W13</f>
        <v>53961166.639999993</v>
      </c>
      <c r="X10" s="80">
        <f>SUM(X11:X15)</f>
        <v>346975387.10999995</v>
      </c>
    </row>
    <row r="11" spans="2:24" s="4" customFormat="1" ht="35.1" customHeight="1" x14ac:dyDescent="0.3">
      <c r="B11" s="83" t="s">
        <v>23</v>
      </c>
      <c r="C11" s="84">
        <v>576509282</v>
      </c>
      <c r="D11" s="85">
        <v>-14379965</v>
      </c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7"/>
      <c r="P11" s="87"/>
      <c r="Q11" s="88">
        <f>+E11+F11+G11+H11+I11+J11+K11+L11+M11+N11+O11+P11</f>
        <v>0</v>
      </c>
      <c r="R11" s="84">
        <v>39048947.869999997</v>
      </c>
      <c r="S11" s="84">
        <v>40322256.659999996</v>
      </c>
      <c r="T11" s="84">
        <v>44731360.130000003</v>
      </c>
      <c r="U11" s="84">
        <v>40732516.869999997</v>
      </c>
      <c r="V11" s="84">
        <v>45136055.920000002</v>
      </c>
      <c r="W11" s="84">
        <v>43845709.609999999</v>
      </c>
      <c r="X11" s="89">
        <f>+U11+R11+S11+T11+W11+V11</f>
        <v>253816847.06</v>
      </c>
    </row>
    <row r="12" spans="2:24" s="4" customFormat="1" ht="35.1" customHeight="1" x14ac:dyDescent="0.3">
      <c r="B12" s="83" t="s">
        <v>24</v>
      </c>
      <c r="C12" s="84">
        <v>104006853</v>
      </c>
      <c r="D12" s="85">
        <v>1455258.5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P12" s="87"/>
      <c r="Q12" s="88">
        <f>+E12+F12+G12+H12+I12+J12+K12+L12+M12+N12+O12+P12</f>
        <v>0</v>
      </c>
      <c r="R12" s="84">
        <v>3494000</v>
      </c>
      <c r="S12" s="84">
        <v>3509000</v>
      </c>
      <c r="T12" s="84">
        <v>4293227.75</v>
      </c>
      <c r="U12" s="84">
        <v>3506000</v>
      </c>
      <c r="V12" s="84">
        <v>37417494.439999998</v>
      </c>
      <c r="W12" s="84">
        <v>3686000</v>
      </c>
      <c r="X12" s="89">
        <f t="shared" ref="X12:X34" si="1">+U12+R12+S12+T12+W12+V12</f>
        <v>55905722.189999998</v>
      </c>
    </row>
    <row r="13" spans="2:24" s="4" customFormat="1" ht="35.1" customHeight="1" x14ac:dyDescent="0.3">
      <c r="B13" s="83" t="s">
        <v>25</v>
      </c>
      <c r="C13" s="84">
        <v>0</v>
      </c>
      <c r="D13" s="85">
        <v>468000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87"/>
      <c r="Q13" s="88">
        <f>+E13+F13+G13+H13+I13+J13+K13+L13+M13+N13+O13</f>
        <v>0</v>
      </c>
      <c r="R13" s="84">
        <v>0</v>
      </c>
      <c r="S13" s="84">
        <v>33612.800000000003</v>
      </c>
      <c r="T13" s="84">
        <v>54845.22</v>
      </c>
      <c r="U13" s="84">
        <v>0</v>
      </c>
      <c r="V13" s="84">
        <v>5120.99</v>
      </c>
      <c r="W13" s="84">
        <v>20983.759999999998</v>
      </c>
      <c r="X13" s="89">
        <f t="shared" si="1"/>
        <v>114562.77</v>
      </c>
    </row>
    <row r="14" spans="2:24" s="4" customFormat="1" ht="35.1" customHeight="1" x14ac:dyDescent="0.3">
      <c r="B14" s="83" t="s">
        <v>26</v>
      </c>
      <c r="C14" s="84">
        <v>10000000</v>
      </c>
      <c r="D14" s="85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87"/>
      <c r="Q14" s="88">
        <f>+E14+F14+G14+H14+I14+J14+K14+L14+M14+N14+O14</f>
        <v>0</v>
      </c>
      <c r="R14" s="84"/>
      <c r="S14" s="84"/>
      <c r="T14" s="84"/>
      <c r="U14" s="84"/>
      <c r="V14" s="84"/>
      <c r="W14" s="84"/>
      <c r="X14" s="89">
        <f t="shared" si="1"/>
        <v>0</v>
      </c>
    </row>
    <row r="15" spans="2:24" s="4" customFormat="1" ht="35.1" customHeight="1" x14ac:dyDescent="0.3">
      <c r="B15" s="83" t="s">
        <v>27</v>
      </c>
      <c r="C15" s="84">
        <v>64015062</v>
      </c>
      <c r="D15" s="85">
        <v>12456706.5</v>
      </c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7"/>
      <c r="P15" s="87"/>
      <c r="Q15" s="88">
        <f>+E15+F15+G15+H15+I15+J15+K15+L15+M15+N15+O15+P15</f>
        <v>0</v>
      </c>
      <c r="R15" s="84">
        <v>5938975.3099999996</v>
      </c>
      <c r="S15" s="84">
        <v>6117342.3700000001</v>
      </c>
      <c r="T15" s="84">
        <v>6079670.5599999996</v>
      </c>
      <c r="U15" s="84">
        <v>6199027.1799999997</v>
      </c>
      <c r="V15" s="84">
        <v>6394766.4000000004</v>
      </c>
      <c r="W15" s="84">
        <v>6408473.2699999996</v>
      </c>
      <c r="X15" s="89">
        <f t="shared" si="1"/>
        <v>37138255.089999996</v>
      </c>
    </row>
    <row r="16" spans="2:24" s="4" customFormat="1" ht="35.1" customHeight="1" x14ac:dyDescent="0.3">
      <c r="B16" s="77" t="s">
        <v>28</v>
      </c>
      <c r="C16" s="80">
        <f>SUM(C17:C25)</f>
        <v>1375962044</v>
      </c>
      <c r="D16" s="80">
        <f>SUM(D17:D25)</f>
        <v>-70800056.700000003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2">
        <f>+Q17+Q18+Q19+Q20+Q21+Q22+Q23+Q24+Q25</f>
        <v>0</v>
      </c>
      <c r="R16" s="80">
        <f t="shared" ref="R16:W16" si="2">SUM(R17:R25)</f>
        <v>6382203.1599999992</v>
      </c>
      <c r="S16" s="80">
        <f t="shared" si="2"/>
        <v>15822013.579999998</v>
      </c>
      <c r="T16" s="80">
        <f t="shared" si="2"/>
        <v>263123579.57999998</v>
      </c>
      <c r="U16" s="80">
        <f t="shared" si="2"/>
        <v>253544296.13999999</v>
      </c>
      <c r="V16" s="80">
        <f t="shared" si="2"/>
        <v>23063800.879999999</v>
      </c>
      <c r="W16" s="80">
        <f t="shared" si="2"/>
        <v>22284446.310000002</v>
      </c>
      <c r="X16" s="90">
        <f>+X17+X18+X19+X20+X21+X22+X23+X24+X25</f>
        <v>584220339.64999986</v>
      </c>
    </row>
    <row r="17" spans="2:24" s="4" customFormat="1" ht="35.1" customHeight="1" x14ac:dyDescent="0.3">
      <c r="B17" s="83" t="s">
        <v>29</v>
      </c>
      <c r="C17" s="84">
        <v>88764349</v>
      </c>
      <c r="D17" s="85">
        <v>0</v>
      </c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7"/>
      <c r="P17" s="87"/>
      <c r="Q17" s="88">
        <f t="shared" ref="Q17:Q80" si="3">+E17+F17+G17+H17+I17+J17+K17+L17+M17+N17+O17+P17</f>
        <v>0</v>
      </c>
      <c r="R17" s="84">
        <v>3231502.33</v>
      </c>
      <c r="S17" s="84">
        <v>3619225.9</v>
      </c>
      <c r="T17" s="84">
        <v>5246597.8099999996</v>
      </c>
      <c r="U17" s="84">
        <v>4616336.68</v>
      </c>
      <c r="V17" s="84">
        <v>5333348.12</v>
      </c>
      <c r="W17" s="84">
        <v>4818595.75</v>
      </c>
      <c r="X17" s="89">
        <f t="shared" si="1"/>
        <v>26865606.59</v>
      </c>
    </row>
    <row r="18" spans="2:24" s="4" customFormat="1" ht="35.1" customHeight="1" x14ac:dyDescent="0.3">
      <c r="B18" s="83" t="s">
        <v>30</v>
      </c>
      <c r="C18" s="84">
        <v>893080000</v>
      </c>
      <c r="D18" s="85">
        <v>-6169359.7000000002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7"/>
      <c r="P18" s="87"/>
      <c r="Q18" s="88">
        <f t="shared" si="3"/>
        <v>0</v>
      </c>
      <c r="R18" s="84"/>
      <c r="S18" s="84">
        <v>120800</v>
      </c>
      <c r="T18" s="84">
        <v>242576006.25</v>
      </c>
      <c r="U18" s="84">
        <v>231013475.75999999</v>
      </c>
      <c r="V18" s="84">
        <v>1079220.05</v>
      </c>
      <c r="W18" s="84">
        <v>866666.65</v>
      </c>
      <c r="X18" s="89">
        <f t="shared" si="1"/>
        <v>475656168.70999998</v>
      </c>
    </row>
    <row r="19" spans="2:24" s="4" customFormat="1" ht="35.1" customHeight="1" x14ac:dyDescent="0.3">
      <c r="B19" s="83" t="s">
        <v>31</v>
      </c>
      <c r="C19" s="84">
        <v>40200000</v>
      </c>
      <c r="D19" s="85">
        <v>-725710</v>
      </c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7"/>
      <c r="P19" s="87"/>
      <c r="Q19" s="88">
        <f t="shared" si="3"/>
        <v>0</v>
      </c>
      <c r="R19" s="84">
        <v>66758.399999999994</v>
      </c>
      <c r="S19" s="84">
        <v>1299356.7</v>
      </c>
      <c r="T19" s="84">
        <v>685251.5</v>
      </c>
      <c r="U19" s="84">
        <v>1194031.5</v>
      </c>
      <c r="V19" s="84">
        <v>3552178.71</v>
      </c>
      <c r="W19" s="84">
        <v>1115639.5</v>
      </c>
      <c r="X19" s="89">
        <f t="shared" si="1"/>
        <v>7913216.3099999996</v>
      </c>
    </row>
    <row r="20" spans="2:24" s="4" customFormat="1" ht="35.1" customHeight="1" x14ac:dyDescent="0.3">
      <c r="B20" s="83" t="s">
        <v>32</v>
      </c>
      <c r="C20" s="84">
        <v>1200000</v>
      </c>
      <c r="D20" s="85">
        <v>725710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87"/>
      <c r="Q20" s="88">
        <f t="shared" si="3"/>
        <v>0</v>
      </c>
      <c r="R20" s="84"/>
      <c r="S20" s="84"/>
      <c r="T20" s="84"/>
      <c r="U20" s="84">
        <v>643050.47</v>
      </c>
      <c r="V20" s="84">
        <v>0</v>
      </c>
      <c r="W20" s="84">
        <v>385707.5</v>
      </c>
      <c r="X20" s="89">
        <f t="shared" si="1"/>
        <v>1028757.97</v>
      </c>
    </row>
    <row r="21" spans="2:24" s="4" customFormat="1" ht="35.1" customHeight="1" x14ac:dyDescent="0.3">
      <c r="B21" s="83" t="s">
        <v>33</v>
      </c>
      <c r="C21" s="84">
        <v>160450000</v>
      </c>
      <c r="D21" s="85">
        <v>-70630697</v>
      </c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7"/>
      <c r="P21" s="87"/>
      <c r="Q21" s="88">
        <f t="shared" si="3"/>
        <v>0</v>
      </c>
      <c r="R21" s="84">
        <v>717956.31</v>
      </c>
      <c r="S21" s="84">
        <v>1212021.3999999999</v>
      </c>
      <c r="T21" s="84">
        <v>596581.16</v>
      </c>
      <c r="U21" s="84">
        <v>9552279.4000000004</v>
      </c>
      <c r="V21" s="84">
        <v>1187164.17</v>
      </c>
      <c r="W21" s="84">
        <v>558942.4</v>
      </c>
      <c r="X21" s="89">
        <f t="shared" si="1"/>
        <v>13824944.840000002</v>
      </c>
    </row>
    <row r="22" spans="2:24" s="4" customFormat="1" ht="35.1" customHeight="1" x14ac:dyDescent="0.3">
      <c r="B22" s="83" t="s">
        <v>34</v>
      </c>
      <c r="C22" s="84">
        <v>34000000</v>
      </c>
      <c r="D22" s="85">
        <v>0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7"/>
      <c r="P22" s="87"/>
      <c r="Q22" s="88">
        <f t="shared" si="3"/>
        <v>0</v>
      </c>
      <c r="R22" s="84">
        <v>2196353.98</v>
      </c>
      <c r="S22" s="84">
        <v>1860015.5</v>
      </c>
      <c r="T22" s="84">
        <v>2603654.92</v>
      </c>
      <c r="U22" s="84">
        <v>1904724.04</v>
      </c>
      <c r="V22" s="84">
        <v>2415949.48</v>
      </c>
      <c r="W22" s="84">
        <v>1663672.13</v>
      </c>
      <c r="X22" s="89">
        <f t="shared" si="1"/>
        <v>12644370.050000001</v>
      </c>
    </row>
    <row r="23" spans="2:24" s="4" customFormat="1" ht="35.1" customHeight="1" x14ac:dyDescent="0.3">
      <c r="B23" s="91" t="s">
        <v>35</v>
      </c>
      <c r="C23" s="84">
        <v>23050000</v>
      </c>
      <c r="D23" s="85">
        <v>6300000</v>
      </c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7"/>
      <c r="P23" s="87"/>
      <c r="Q23" s="88">
        <f t="shared" si="3"/>
        <v>0</v>
      </c>
      <c r="R23" s="84"/>
      <c r="S23" s="84">
        <v>443515.93</v>
      </c>
      <c r="T23" s="84">
        <v>1767250.97</v>
      </c>
      <c r="U23" s="84">
        <v>881170.23</v>
      </c>
      <c r="V23" s="84">
        <v>102212.48</v>
      </c>
      <c r="W23" s="84">
        <v>1463966.82</v>
      </c>
      <c r="X23" s="89">
        <f t="shared" si="1"/>
        <v>4658116.4300000006</v>
      </c>
    </row>
    <row r="24" spans="2:24" s="4" customFormat="1" ht="35.1" customHeight="1" x14ac:dyDescent="0.3">
      <c r="B24" s="91" t="s">
        <v>36</v>
      </c>
      <c r="C24" s="84">
        <v>55017695</v>
      </c>
      <c r="D24" s="85">
        <v>-1430000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7"/>
      <c r="P24" s="87"/>
      <c r="Q24" s="88">
        <f t="shared" si="3"/>
        <v>0</v>
      </c>
      <c r="R24" s="89">
        <v>169632.14</v>
      </c>
      <c r="S24" s="89">
        <v>5062041.22</v>
      </c>
      <c r="T24" s="89">
        <v>1475651.37</v>
      </c>
      <c r="U24" s="89">
        <v>917370.3</v>
      </c>
      <c r="V24" s="89">
        <v>3649712.35</v>
      </c>
      <c r="W24" s="89">
        <v>420481</v>
      </c>
      <c r="X24" s="89">
        <f t="shared" si="1"/>
        <v>11694888.380000001</v>
      </c>
    </row>
    <row r="25" spans="2:24" s="4" customFormat="1" ht="35.1" customHeight="1" x14ac:dyDescent="0.3">
      <c r="B25" s="83" t="s">
        <v>37</v>
      </c>
      <c r="C25" s="84">
        <v>80200000</v>
      </c>
      <c r="D25" s="85">
        <v>1130000</v>
      </c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7"/>
      <c r="P25" s="87"/>
      <c r="Q25" s="88">
        <f t="shared" si="3"/>
        <v>0</v>
      </c>
      <c r="R25" s="84">
        <v>0</v>
      </c>
      <c r="S25" s="84">
        <v>2205036.9300000002</v>
      </c>
      <c r="T25" s="84">
        <v>8172585.5999999996</v>
      </c>
      <c r="U25" s="84">
        <v>2821857.76</v>
      </c>
      <c r="V25" s="84">
        <v>5744015.5199999996</v>
      </c>
      <c r="W25" s="84">
        <v>10990774.560000001</v>
      </c>
      <c r="X25" s="89">
        <f t="shared" si="1"/>
        <v>29934270.370000001</v>
      </c>
    </row>
    <row r="26" spans="2:24" s="4" customFormat="1" ht="35.1" customHeight="1" x14ac:dyDescent="0.3">
      <c r="B26" s="77" t="s">
        <v>38</v>
      </c>
      <c r="C26" s="80">
        <f>SUM(C27:C35)</f>
        <v>93885056</v>
      </c>
      <c r="D26" s="80">
        <f>SUM(D27:D35)</f>
        <v>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2">
        <f>+Q27+Q28+Q29+Q30+Q31+Q33+Q32+Q34+Q35+Q36+Q37</f>
        <v>0</v>
      </c>
      <c r="R26" s="80">
        <f t="shared" ref="R26:W26" si="4">SUM(R27:R35)</f>
        <v>4483646.34</v>
      </c>
      <c r="S26" s="80">
        <f t="shared" si="4"/>
        <v>397190.93</v>
      </c>
      <c r="T26" s="80">
        <f t="shared" si="4"/>
        <v>4383637.66</v>
      </c>
      <c r="U26" s="80">
        <f t="shared" si="4"/>
        <v>5248068.26</v>
      </c>
      <c r="V26" s="80">
        <f t="shared" si="4"/>
        <v>1441463.91</v>
      </c>
      <c r="W26" s="80">
        <f t="shared" si="4"/>
        <v>8776890.0899999999</v>
      </c>
      <c r="X26" s="80">
        <f>+U26+R26+S26+T26+W26+V26</f>
        <v>24730897.190000001</v>
      </c>
    </row>
    <row r="27" spans="2:24" s="4" customFormat="1" ht="35.1" customHeight="1" x14ac:dyDescent="0.3">
      <c r="B27" s="83" t="s">
        <v>39</v>
      </c>
      <c r="C27" s="84">
        <v>12300020</v>
      </c>
      <c r="D27" s="85">
        <v>0</v>
      </c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7"/>
      <c r="Q27" s="88">
        <f t="shared" si="3"/>
        <v>0</v>
      </c>
      <c r="R27" s="84">
        <v>0</v>
      </c>
      <c r="S27" s="84">
        <v>39715</v>
      </c>
      <c r="T27" s="84">
        <v>58280</v>
      </c>
      <c r="U27" s="84">
        <v>788828.79</v>
      </c>
      <c r="V27" s="84">
        <v>381944.99</v>
      </c>
      <c r="W27" s="84">
        <v>0</v>
      </c>
      <c r="X27" s="89">
        <f t="shared" si="1"/>
        <v>1268768.78</v>
      </c>
    </row>
    <row r="28" spans="2:24" s="4" customFormat="1" ht="35.1" customHeight="1" x14ac:dyDescent="0.3">
      <c r="B28" s="83" t="s">
        <v>40</v>
      </c>
      <c r="C28" s="84">
        <v>11020000</v>
      </c>
      <c r="D28" s="85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7"/>
      <c r="Q28" s="88">
        <f t="shared" si="3"/>
        <v>0</v>
      </c>
      <c r="R28" s="84">
        <v>0</v>
      </c>
      <c r="S28" s="84">
        <v>0</v>
      </c>
      <c r="T28" s="84">
        <v>596608</v>
      </c>
      <c r="U28" s="84">
        <v>0</v>
      </c>
      <c r="V28" s="84">
        <v>0</v>
      </c>
      <c r="W28" s="84">
        <v>0</v>
      </c>
      <c r="X28" s="89">
        <f t="shared" si="1"/>
        <v>596608</v>
      </c>
    </row>
    <row r="29" spans="2:24" s="4" customFormat="1" ht="35.1" customHeight="1" x14ac:dyDescent="0.3">
      <c r="B29" s="83" t="s">
        <v>41</v>
      </c>
      <c r="C29" s="84">
        <v>6330000</v>
      </c>
      <c r="D29" s="85"/>
      <c r="E29" s="86"/>
      <c r="F29" s="86"/>
      <c r="G29" s="86"/>
      <c r="H29" s="86"/>
      <c r="I29" s="86"/>
      <c r="J29" s="86"/>
      <c r="K29" s="86"/>
      <c r="L29" s="92"/>
      <c r="M29" s="86"/>
      <c r="N29" s="86"/>
      <c r="O29" s="86"/>
      <c r="P29" s="87"/>
      <c r="Q29" s="88">
        <f t="shared" si="3"/>
        <v>0</v>
      </c>
      <c r="R29" s="84">
        <v>0</v>
      </c>
      <c r="S29" s="84">
        <v>0</v>
      </c>
      <c r="T29" s="84">
        <v>0</v>
      </c>
      <c r="U29" s="84">
        <v>1113095.77</v>
      </c>
      <c r="V29" s="84">
        <v>0</v>
      </c>
      <c r="W29" s="84">
        <v>0</v>
      </c>
      <c r="X29" s="89">
        <f t="shared" si="1"/>
        <v>1113095.77</v>
      </c>
    </row>
    <row r="30" spans="2:24" s="4" customFormat="1" ht="35.1" customHeight="1" x14ac:dyDescent="0.3">
      <c r="B30" s="83" t="s">
        <v>42</v>
      </c>
      <c r="C30" s="84">
        <v>500000</v>
      </c>
      <c r="D30" s="85">
        <v>600000</v>
      </c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7"/>
      <c r="Q30" s="88">
        <f t="shared" si="3"/>
        <v>0</v>
      </c>
      <c r="R30" s="84">
        <v>0</v>
      </c>
      <c r="S30" s="84">
        <v>0</v>
      </c>
      <c r="T30" s="84">
        <v>0</v>
      </c>
      <c r="U30" s="84">
        <v>0</v>
      </c>
      <c r="V30" s="84">
        <v>0</v>
      </c>
      <c r="W30" s="84">
        <v>0</v>
      </c>
      <c r="X30" s="89">
        <f t="shared" si="1"/>
        <v>0</v>
      </c>
    </row>
    <row r="31" spans="2:24" s="4" customFormat="1" ht="35.1" customHeight="1" x14ac:dyDescent="0.3">
      <c r="B31" s="83" t="s">
        <v>43</v>
      </c>
      <c r="C31" s="84">
        <v>565000</v>
      </c>
      <c r="D31" s="85">
        <v>300000</v>
      </c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7"/>
      <c r="Q31" s="88">
        <f t="shared" si="3"/>
        <v>0</v>
      </c>
      <c r="R31" s="84">
        <v>0</v>
      </c>
      <c r="S31" s="84">
        <v>277348.65999999997</v>
      </c>
      <c r="T31" s="84">
        <v>0</v>
      </c>
      <c r="U31" s="84">
        <v>0</v>
      </c>
      <c r="V31" s="84">
        <v>0</v>
      </c>
      <c r="W31" s="84">
        <v>0</v>
      </c>
      <c r="X31" s="89">
        <f t="shared" si="1"/>
        <v>277348.65999999997</v>
      </c>
    </row>
    <row r="32" spans="2:24" s="4" customFormat="1" ht="35.1" customHeight="1" x14ac:dyDescent="0.3">
      <c r="B32" s="83" t="s">
        <v>44</v>
      </c>
      <c r="C32" s="84">
        <v>540000</v>
      </c>
      <c r="D32" s="85">
        <v>0</v>
      </c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7"/>
      <c r="Q32" s="88">
        <f t="shared" si="3"/>
        <v>0</v>
      </c>
      <c r="R32" s="84">
        <v>0</v>
      </c>
      <c r="S32" s="84">
        <v>0</v>
      </c>
      <c r="T32" s="84">
        <v>0</v>
      </c>
      <c r="U32" s="84">
        <v>195.01</v>
      </c>
      <c r="V32" s="84"/>
      <c r="W32" s="84"/>
      <c r="X32" s="89">
        <f t="shared" si="1"/>
        <v>195.01</v>
      </c>
    </row>
    <row r="33" spans="2:24" s="4" customFormat="1" ht="35.1" customHeight="1" x14ac:dyDescent="0.3">
      <c r="B33" s="91" t="s">
        <v>45</v>
      </c>
      <c r="C33" s="84">
        <v>14655000</v>
      </c>
      <c r="D33" s="85">
        <v>0</v>
      </c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7"/>
      <c r="Q33" s="88">
        <f t="shared" si="3"/>
        <v>0</v>
      </c>
      <c r="R33" s="84">
        <v>0</v>
      </c>
      <c r="S33" s="84">
        <v>0</v>
      </c>
      <c r="T33" s="84">
        <v>2996200</v>
      </c>
      <c r="U33" s="84">
        <v>1042877.11</v>
      </c>
      <c r="V33" s="84"/>
      <c r="W33" s="84">
        <v>950000</v>
      </c>
      <c r="X33" s="89">
        <f t="shared" si="1"/>
        <v>4989077.1099999994</v>
      </c>
    </row>
    <row r="34" spans="2:24" s="4" customFormat="1" ht="35.1" customHeight="1" x14ac:dyDescent="0.3">
      <c r="B34" s="91" t="s">
        <v>46</v>
      </c>
      <c r="C34" s="84"/>
      <c r="D34" s="85">
        <v>0</v>
      </c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7"/>
      <c r="Q34" s="88">
        <f t="shared" si="3"/>
        <v>0</v>
      </c>
      <c r="R34" s="84">
        <v>0</v>
      </c>
      <c r="S34" s="84">
        <v>0</v>
      </c>
      <c r="T34" s="84">
        <v>0</v>
      </c>
      <c r="U34" s="84">
        <v>0</v>
      </c>
      <c r="V34" s="84">
        <v>0</v>
      </c>
      <c r="W34" s="84">
        <v>0</v>
      </c>
      <c r="X34" s="89">
        <f t="shared" si="1"/>
        <v>0</v>
      </c>
    </row>
    <row r="35" spans="2:24" s="4" customFormat="1" ht="35.1" customHeight="1" x14ac:dyDescent="0.3">
      <c r="B35" s="83" t="s">
        <v>47</v>
      </c>
      <c r="C35" s="84">
        <v>47975036</v>
      </c>
      <c r="D35" s="85">
        <v>-900000</v>
      </c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7"/>
      <c r="Q35" s="88">
        <f t="shared" si="3"/>
        <v>0</v>
      </c>
      <c r="R35" s="84">
        <v>4483646.34</v>
      </c>
      <c r="S35" s="84">
        <v>80127.27</v>
      </c>
      <c r="T35" s="84">
        <v>732549.66</v>
      </c>
      <c r="U35" s="84">
        <v>2303071.58</v>
      </c>
      <c r="V35" s="84">
        <v>1059518.92</v>
      </c>
      <c r="W35" s="84">
        <v>7826890.0899999999</v>
      </c>
      <c r="X35" s="89">
        <f>+U35+R35+S35+T35+W35+V35</f>
        <v>16485803.859999999</v>
      </c>
    </row>
    <row r="36" spans="2:24" s="4" customFormat="1" ht="35.1" customHeight="1" x14ac:dyDescent="0.3">
      <c r="B36" s="77" t="s">
        <v>48</v>
      </c>
      <c r="C36" s="80">
        <f>SUM(C37:C42)</f>
        <v>0</v>
      </c>
      <c r="D36" s="80"/>
      <c r="E36" s="81"/>
      <c r="F36" s="81"/>
      <c r="G36" s="81"/>
      <c r="H36" s="81"/>
      <c r="I36" s="81"/>
      <c r="J36" s="81"/>
      <c r="K36" s="81"/>
      <c r="L36" s="81"/>
      <c r="M36" s="81"/>
      <c r="N36" s="86"/>
      <c r="O36" s="86"/>
      <c r="P36" s="86"/>
      <c r="Q36" s="88">
        <f t="shared" si="3"/>
        <v>0</v>
      </c>
      <c r="R36" s="80">
        <f>SUM(R37:R42)</f>
        <v>0</v>
      </c>
      <c r="S36" s="80">
        <f>SUM(S37:S42)</f>
        <v>0</v>
      </c>
      <c r="T36" s="80">
        <f>SUM(T37:T42)</f>
        <v>0</v>
      </c>
      <c r="U36" s="80">
        <f>SUM(U37:U42)</f>
        <v>0</v>
      </c>
      <c r="V36" s="80">
        <v>0</v>
      </c>
      <c r="W36" s="80">
        <v>0</v>
      </c>
      <c r="X36" s="89">
        <f t="shared" ref="X36:X44" si="5">+U36</f>
        <v>0</v>
      </c>
    </row>
    <row r="37" spans="2:24" s="4" customFormat="1" ht="35.1" customHeight="1" x14ac:dyDescent="0.3">
      <c r="B37" s="83" t="s">
        <v>49</v>
      </c>
      <c r="C37" s="84">
        <v>0</v>
      </c>
      <c r="D37" s="85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7"/>
      <c r="Q37" s="88">
        <f t="shared" si="3"/>
        <v>0</v>
      </c>
      <c r="R37" s="84">
        <v>0</v>
      </c>
      <c r="S37" s="84">
        <v>0</v>
      </c>
      <c r="T37" s="84">
        <v>0</v>
      </c>
      <c r="U37" s="84">
        <v>0</v>
      </c>
      <c r="V37" s="84">
        <v>0</v>
      </c>
      <c r="W37" s="84">
        <v>0</v>
      </c>
      <c r="X37" s="89">
        <f t="shared" si="5"/>
        <v>0</v>
      </c>
    </row>
    <row r="38" spans="2:24" s="4" customFormat="1" ht="35.1" customHeight="1" x14ac:dyDescent="0.3">
      <c r="B38" s="91" t="s">
        <v>50</v>
      </c>
      <c r="C38" s="84"/>
      <c r="D38" s="85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7"/>
      <c r="Q38" s="88">
        <f t="shared" si="3"/>
        <v>0</v>
      </c>
      <c r="R38" s="84"/>
      <c r="S38" s="84"/>
      <c r="T38" s="84"/>
      <c r="U38" s="84"/>
      <c r="V38" s="84"/>
      <c r="W38" s="84"/>
      <c r="X38" s="89">
        <f t="shared" si="5"/>
        <v>0</v>
      </c>
    </row>
    <row r="39" spans="2:24" s="4" customFormat="1" ht="35.1" customHeight="1" x14ac:dyDescent="0.3">
      <c r="B39" s="91" t="s">
        <v>51</v>
      </c>
      <c r="C39" s="84"/>
      <c r="D39" s="85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7"/>
      <c r="Q39" s="88">
        <f t="shared" si="3"/>
        <v>0</v>
      </c>
      <c r="R39" s="84"/>
      <c r="S39" s="84"/>
      <c r="T39" s="84"/>
      <c r="U39" s="84"/>
      <c r="V39" s="84"/>
      <c r="W39" s="84"/>
      <c r="X39" s="89">
        <f t="shared" si="5"/>
        <v>0</v>
      </c>
    </row>
    <row r="40" spans="2:24" s="4" customFormat="1" ht="35.1" customHeight="1" x14ac:dyDescent="0.3">
      <c r="B40" s="91" t="s">
        <v>52</v>
      </c>
      <c r="C40" s="84"/>
      <c r="D40" s="85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7"/>
      <c r="Q40" s="88">
        <f t="shared" si="3"/>
        <v>0</v>
      </c>
      <c r="R40" s="84"/>
      <c r="S40" s="84"/>
      <c r="T40" s="84"/>
      <c r="U40" s="84"/>
      <c r="V40" s="84"/>
      <c r="W40" s="84"/>
      <c r="X40" s="89">
        <f t="shared" si="5"/>
        <v>0</v>
      </c>
    </row>
    <row r="41" spans="2:24" s="4" customFormat="1" ht="35.1" customHeight="1" x14ac:dyDescent="0.3">
      <c r="B41" s="91" t="s">
        <v>53</v>
      </c>
      <c r="C41" s="84"/>
      <c r="D41" s="85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7"/>
      <c r="Q41" s="88">
        <f t="shared" si="3"/>
        <v>0</v>
      </c>
      <c r="R41" s="84"/>
      <c r="S41" s="84"/>
      <c r="T41" s="84"/>
      <c r="U41" s="84"/>
      <c r="V41" s="84"/>
      <c r="W41" s="84"/>
      <c r="X41" s="89">
        <f t="shared" si="5"/>
        <v>0</v>
      </c>
    </row>
    <row r="42" spans="2:24" s="4" customFormat="1" ht="35.1" customHeight="1" x14ac:dyDescent="0.3">
      <c r="B42" s="91" t="s">
        <v>54</v>
      </c>
      <c r="C42" s="84"/>
      <c r="D42" s="85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7"/>
      <c r="Q42" s="88">
        <f t="shared" si="3"/>
        <v>0</v>
      </c>
      <c r="R42" s="84"/>
      <c r="S42" s="84"/>
      <c r="T42" s="84"/>
      <c r="U42" s="84"/>
      <c r="V42" s="84"/>
      <c r="W42" s="84"/>
      <c r="X42" s="89">
        <f t="shared" si="5"/>
        <v>0</v>
      </c>
    </row>
    <row r="43" spans="2:24" s="4" customFormat="1" ht="35.1" customHeight="1" x14ac:dyDescent="0.3">
      <c r="B43" s="83" t="s">
        <v>55</v>
      </c>
      <c r="C43" s="84"/>
      <c r="D43" s="85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7"/>
      <c r="Q43" s="88">
        <f t="shared" si="3"/>
        <v>0</v>
      </c>
      <c r="R43" s="84"/>
      <c r="S43" s="84"/>
      <c r="T43" s="84"/>
      <c r="U43" s="84"/>
      <c r="V43" s="84"/>
      <c r="W43" s="84"/>
      <c r="X43" s="89">
        <f t="shared" si="5"/>
        <v>0</v>
      </c>
    </row>
    <row r="44" spans="2:24" s="4" customFormat="1" ht="35.1" customHeight="1" x14ac:dyDescent="0.3">
      <c r="B44" s="91" t="s">
        <v>56</v>
      </c>
      <c r="C44" s="80"/>
      <c r="D44" s="85"/>
      <c r="E44" s="81"/>
      <c r="F44" s="81"/>
      <c r="G44" s="81"/>
      <c r="H44" s="81"/>
      <c r="I44" s="81"/>
      <c r="J44" s="81"/>
      <c r="K44" s="81"/>
      <c r="L44" s="81"/>
      <c r="M44" s="81"/>
      <c r="N44" s="86"/>
      <c r="O44" s="86"/>
      <c r="P44" s="87"/>
      <c r="Q44" s="88">
        <f t="shared" si="3"/>
        <v>0</v>
      </c>
      <c r="R44" s="80">
        <f>SUM(R45:R51)</f>
        <v>0</v>
      </c>
      <c r="S44" s="80">
        <f>SUM(S45:S51)</f>
        <v>0</v>
      </c>
      <c r="T44" s="80">
        <f>SUM(T45:T51)</f>
        <v>0</v>
      </c>
      <c r="U44" s="80">
        <f>SUM(U45:U51)</f>
        <v>0</v>
      </c>
      <c r="V44" s="80">
        <v>0</v>
      </c>
      <c r="W44" s="80">
        <v>0</v>
      </c>
      <c r="X44" s="89">
        <f t="shared" si="5"/>
        <v>0</v>
      </c>
    </row>
    <row r="45" spans="2:24" s="4" customFormat="1" ht="35.1" customHeight="1" x14ac:dyDescent="0.3">
      <c r="B45" s="77" t="s">
        <v>57</v>
      </c>
      <c r="C45" s="80">
        <v>0</v>
      </c>
      <c r="D45" s="93">
        <v>0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7"/>
      <c r="Q45" s="88">
        <f t="shared" si="3"/>
        <v>0</v>
      </c>
      <c r="R45" s="84"/>
      <c r="S45" s="84"/>
      <c r="T45" s="84"/>
      <c r="U45" s="84"/>
      <c r="V45" s="84">
        <v>0</v>
      </c>
      <c r="W45" s="84">
        <v>0</v>
      </c>
      <c r="X45" s="89">
        <f>+U45</f>
        <v>0</v>
      </c>
    </row>
    <row r="46" spans="2:24" s="4" customFormat="1" ht="35.1" customHeight="1" x14ac:dyDescent="0.3">
      <c r="B46" s="83" t="s">
        <v>58</v>
      </c>
      <c r="C46" s="84"/>
      <c r="D46" s="85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7"/>
      <c r="Q46" s="88">
        <f t="shared" si="3"/>
        <v>0</v>
      </c>
      <c r="R46" s="84"/>
      <c r="S46" s="84"/>
      <c r="T46" s="84"/>
      <c r="U46" s="84"/>
      <c r="V46" s="84">
        <v>0</v>
      </c>
      <c r="W46" s="84">
        <v>0</v>
      </c>
      <c r="X46" s="89">
        <f>+U46</f>
        <v>0</v>
      </c>
    </row>
    <row r="47" spans="2:24" s="4" customFormat="1" ht="35.1" customHeight="1" x14ac:dyDescent="0.3">
      <c r="B47" s="91" t="s">
        <v>59</v>
      </c>
      <c r="C47" s="84"/>
      <c r="D47" s="85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7"/>
      <c r="Q47" s="88">
        <f t="shared" si="3"/>
        <v>0</v>
      </c>
      <c r="R47" s="84"/>
      <c r="S47" s="84"/>
      <c r="T47" s="84"/>
      <c r="U47" s="84"/>
      <c r="V47" s="84">
        <v>0</v>
      </c>
      <c r="W47" s="84">
        <v>0</v>
      </c>
      <c r="X47" s="89">
        <f t="shared" ref="X47:X51" si="6">+U47</f>
        <v>0</v>
      </c>
    </row>
    <row r="48" spans="2:24" s="4" customFormat="1" ht="35.1" customHeight="1" x14ac:dyDescent="0.3">
      <c r="B48" s="91" t="s">
        <v>60</v>
      </c>
      <c r="C48" s="84"/>
      <c r="D48" s="94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7"/>
      <c r="Q48" s="88">
        <f t="shared" si="3"/>
        <v>0</v>
      </c>
      <c r="R48" s="84"/>
      <c r="S48" s="84"/>
      <c r="T48" s="84"/>
      <c r="U48" s="84"/>
      <c r="V48" s="84">
        <v>0</v>
      </c>
      <c r="W48" s="84">
        <v>0</v>
      </c>
      <c r="X48" s="89">
        <f t="shared" si="6"/>
        <v>0</v>
      </c>
    </row>
    <row r="49" spans="2:24" s="4" customFormat="1" ht="35.1" customHeight="1" x14ac:dyDescent="0.3">
      <c r="B49" s="91" t="s">
        <v>61</v>
      </c>
      <c r="C49" s="84"/>
      <c r="D49" s="85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7"/>
      <c r="Q49" s="88">
        <f t="shared" si="3"/>
        <v>0</v>
      </c>
      <c r="R49" s="84"/>
      <c r="S49" s="84"/>
      <c r="T49" s="84"/>
      <c r="U49" s="84"/>
      <c r="V49" s="84">
        <v>0</v>
      </c>
      <c r="W49" s="84">
        <v>0</v>
      </c>
      <c r="X49" s="89">
        <f t="shared" si="6"/>
        <v>0</v>
      </c>
    </row>
    <row r="50" spans="2:24" s="4" customFormat="1" ht="35.1" customHeight="1" x14ac:dyDescent="0.3">
      <c r="B50" s="83" t="s">
        <v>62</v>
      </c>
      <c r="C50" s="84"/>
      <c r="D50" s="85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7"/>
      <c r="Q50" s="88">
        <f t="shared" si="3"/>
        <v>0</v>
      </c>
      <c r="R50" s="84"/>
      <c r="S50" s="84"/>
      <c r="T50" s="84"/>
      <c r="U50" s="84"/>
      <c r="V50" s="84">
        <v>0</v>
      </c>
      <c r="W50" s="84">
        <v>0</v>
      </c>
      <c r="X50" s="89">
        <f t="shared" si="6"/>
        <v>0</v>
      </c>
    </row>
    <row r="51" spans="2:24" s="4" customFormat="1" ht="35.1" customHeight="1" x14ac:dyDescent="0.3">
      <c r="B51" s="91" t="s">
        <v>63</v>
      </c>
      <c r="C51" s="84"/>
      <c r="D51" s="85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7"/>
      <c r="Q51" s="88">
        <f t="shared" si="3"/>
        <v>0</v>
      </c>
      <c r="R51" s="84"/>
      <c r="S51" s="84"/>
      <c r="T51" s="84"/>
      <c r="U51" s="84"/>
      <c r="V51" s="84">
        <v>0</v>
      </c>
      <c r="W51" s="84">
        <v>0</v>
      </c>
      <c r="X51" s="89">
        <f t="shared" si="6"/>
        <v>0</v>
      </c>
    </row>
    <row r="52" spans="2:24" s="4" customFormat="1" ht="35.1" customHeight="1" x14ac:dyDescent="0.3">
      <c r="B52" s="77" t="s">
        <v>64</v>
      </c>
      <c r="C52" s="80">
        <f>SUM(C53:C61)</f>
        <v>139200000</v>
      </c>
      <c r="D52" s="80">
        <f>SUM(D53:D61)</f>
        <v>-14333405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2">
        <f>+Q53+Q54+Q55+Q56+Q57+Q58+Q59+Q60+Q61</f>
        <v>0</v>
      </c>
      <c r="R52" s="80">
        <f t="shared" ref="R52:X52" si="7">SUM(R53:R61)</f>
        <v>0</v>
      </c>
      <c r="S52" s="80">
        <f t="shared" si="7"/>
        <v>5108692</v>
      </c>
      <c r="T52" s="80">
        <f t="shared" si="7"/>
        <v>3275143.83</v>
      </c>
      <c r="U52" s="80">
        <f t="shared" si="7"/>
        <v>12829393</v>
      </c>
      <c r="V52" s="80">
        <f t="shared" si="7"/>
        <v>3821925.28</v>
      </c>
      <c r="W52" s="80">
        <f t="shared" si="7"/>
        <v>500000.01</v>
      </c>
      <c r="X52" s="80">
        <f t="shared" si="7"/>
        <v>25535154.119999997</v>
      </c>
    </row>
    <row r="53" spans="2:24" s="4" customFormat="1" ht="35.1" customHeight="1" x14ac:dyDescent="0.3">
      <c r="B53" s="83" t="s">
        <v>65</v>
      </c>
      <c r="C53" s="84">
        <v>85300000</v>
      </c>
      <c r="D53" s="85">
        <v>-37833405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7"/>
      <c r="Q53" s="88">
        <f t="shared" si="3"/>
        <v>0</v>
      </c>
      <c r="R53" s="84"/>
      <c r="S53" s="84"/>
      <c r="T53" s="84"/>
      <c r="U53" s="84">
        <v>0</v>
      </c>
      <c r="V53" s="84">
        <v>424849.09</v>
      </c>
      <c r="W53" s="84">
        <v>0</v>
      </c>
      <c r="X53" s="89">
        <f t="shared" ref="X53:X60" si="8">+U53+R53+S53+T53+W53+V53</f>
        <v>424849.09</v>
      </c>
    </row>
    <row r="54" spans="2:24" s="4" customFormat="1" ht="35.1" customHeight="1" x14ac:dyDescent="0.3">
      <c r="B54" s="91" t="s">
        <v>66</v>
      </c>
      <c r="C54" s="84">
        <v>900000</v>
      </c>
      <c r="D54" s="85">
        <v>2300000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7"/>
      <c r="Q54" s="88">
        <f t="shared" si="3"/>
        <v>0</v>
      </c>
      <c r="R54" s="84"/>
      <c r="S54" s="84">
        <v>16992</v>
      </c>
      <c r="T54" s="84">
        <v>0</v>
      </c>
      <c r="U54" s="84">
        <v>351168</v>
      </c>
      <c r="V54" s="84">
        <v>1886676.19</v>
      </c>
      <c r="W54" s="84">
        <v>0</v>
      </c>
      <c r="X54" s="89">
        <f t="shared" si="8"/>
        <v>2254836.19</v>
      </c>
    </row>
    <row r="55" spans="2:24" s="4" customFormat="1" ht="35.1" customHeight="1" x14ac:dyDescent="0.3">
      <c r="B55" s="83" t="s">
        <v>67</v>
      </c>
      <c r="C55" s="84">
        <v>250000</v>
      </c>
      <c r="D55" s="85">
        <v>0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7"/>
      <c r="Q55" s="88">
        <f t="shared" si="3"/>
        <v>0</v>
      </c>
      <c r="R55" s="84"/>
      <c r="S55" s="84"/>
      <c r="T55" s="84"/>
      <c r="U55" s="84">
        <v>0</v>
      </c>
      <c r="V55" s="84">
        <v>0</v>
      </c>
      <c r="W55" s="84">
        <v>0</v>
      </c>
      <c r="X55" s="89">
        <f t="shared" si="8"/>
        <v>0</v>
      </c>
    </row>
    <row r="56" spans="2:24" s="4" customFormat="1" ht="35.1" customHeight="1" x14ac:dyDescent="0.3">
      <c r="B56" s="91" t="s">
        <v>68</v>
      </c>
      <c r="C56" s="84">
        <v>30250000</v>
      </c>
      <c r="D56" s="85">
        <v>3500000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7"/>
      <c r="Q56" s="88">
        <f t="shared" si="3"/>
        <v>0</v>
      </c>
      <c r="R56" s="84"/>
      <c r="S56" s="84"/>
      <c r="T56" s="84"/>
      <c r="U56" s="84"/>
      <c r="V56" s="84">
        <v>0</v>
      </c>
      <c r="W56" s="84">
        <v>500000.01</v>
      </c>
      <c r="X56" s="89">
        <f t="shared" si="8"/>
        <v>500000.01</v>
      </c>
    </row>
    <row r="57" spans="2:24" s="4" customFormat="1" ht="35.1" customHeight="1" x14ac:dyDescent="0.3">
      <c r="B57" s="83" t="s">
        <v>69</v>
      </c>
      <c r="C57" s="84">
        <v>16700000</v>
      </c>
      <c r="D57" s="85">
        <v>8200000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7"/>
      <c r="Q57" s="88">
        <f t="shared" si="3"/>
        <v>0</v>
      </c>
      <c r="R57" s="84"/>
      <c r="S57" s="84">
        <v>5091700</v>
      </c>
      <c r="T57" s="84">
        <v>3275143.83</v>
      </c>
      <c r="U57" s="84">
        <v>10443600</v>
      </c>
      <c r="V57" s="84">
        <v>0</v>
      </c>
      <c r="W57" s="84">
        <v>0</v>
      </c>
      <c r="X57" s="89">
        <f t="shared" si="8"/>
        <v>18810443.829999998</v>
      </c>
    </row>
    <row r="58" spans="2:24" s="4" customFormat="1" ht="35.1" customHeight="1" x14ac:dyDescent="0.3">
      <c r="B58" s="83" t="s">
        <v>70</v>
      </c>
      <c r="C58" s="84">
        <v>5000000</v>
      </c>
      <c r="D58" s="85">
        <v>-1000000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7"/>
      <c r="Q58" s="88">
        <f t="shared" si="3"/>
        <v>0</v>
      </c>
      <c r="R58" s="84"/>
      <c r="S58" s="84"/>
      <c r="T58" s="84"/>
      <c r="U58" s="84"/>
      <c r="V58" s="84">
        <v>1510400</v>
      </c>
      <c r="W58" s="84">
        <v>0</v>
      </c>
      <c r="X58" s="89">
        <f t="shared" si="8"/>
        <v>1510400</v>
      </c>
    </row>
    <row r="59" spans="2:24" s="4" customFormat="1" ht="35.1" customHeight="1" x14ac:dyDescent="0.3">
      <c r="B59" s="83" t="s">
        <v>71</v>
      </c>
      <c r="C59" s="84"/>
      <c r="D59" s="85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7"/>
      <c r="Q59" s="88">
        <f t="shared" si="3"/>
        <v>0</v>
      </c>
      <c r="R59" s="84"/>
      <c r="S59" s="84"/>
      <c r="T59" s="84"/>
      <c r="U59" s="84"/>
      <c r="V59" s="84">
        <v>0</v>
      </c>
      <c r="W59" s="84">
        <v>0</v>
      </c>
      <c r="X59" s="89">
        <f t="shared" si="8"/>
        <v>0</v>
      </c>
    </row>
    <row r="60" spans="2:24" s="4" customFormat="1" ht="35.1" customHeight="1" x14ac:dyDescent="0.3">
      <c r="B60" s="83" t="s">
        <v>72</v>
      </c>
      <c r="C60" s="84">
        <v>300000</v>
      </c>
      <c r="D60" s="85">
        <v>10500000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7"/>
      <c r="Q60" s="88">
        <f t="shared" si="3"/>
        <v>0</v>
      </c>
      <c r="R60" s="84"/>
      <c r="S60" s="84"/>
      <c r="T60" s="84"/>
      <c r="U60" s="84">
        <v>2034625</v>
      </c>
      <c r="V60" s="84">
        <v>0</v>
      </c>
      <c r="W60" s="84">
        <v>0</v>
      </c>
      <c r="X60" s="89">
        <f t="shared" si="8"/>
        <v>2034625</v>
      </c>
    </row>
    <row r="61" spans="2:24" s="4" customFormat="1" ht="35.1" customHeight="1" x14ac:dyDescent="0.3">
      <c r="B61" s="91" t="s">
        <v>73</v>
      </c>
      <c r="C61" s="84">
        <v>500000</v>
      </c>
      <c r="D61" s="85">
        <v>0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7"/>
      <c r="Q61" s="88">
        <f t="shared" si="3"/>
        <v>0</v>
      </c>
      <c r="R61" s="84"/>
      <c r="S61" s="84"/>
      <c r="T61" s="84"/>
      <c r="U61" s="84"/>
      <c r="V61" s="84"/>
      <c r="W61" s="84"/>
      <c r="X61" s="89">
        <f t="shared" ref="X61" si="9">+U61+R61+S61+T61+W61</f>
        <v>0</v>
      </c>
    </row>
    <row r="62" spans="2:24" s="4" customFormat="1" ht="35.1" customHeight="1" x14ac:dyDescent="0.3">
      <c r="B62" s="77" t="s">
        <v>74</v>
      </c>
      <c r="C62" s="80">
        <f>SUM(C63:C65)</f>
        <v>40000000</v>
      </c>
      <c r="D62" s="80">
        <v>0</v>
      </c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7"/>
      <c r="Q62" s="88">
        <f t="shared" si="3"/>
        <v>0</v>
      </c>
      <c r="R62" s="80">
        <f t="shared" ref="R62:W62" si="10">SUM(R63:R65)</f>
        <v>0</v>
      </c>
      <c r="S62" s="80">
        <f t="shared" si="10"/>
        <v>0</v>
      </c>
      <c r="T62" s="80">
        <f t="shared" si="10"/>
        <v>0</v>
      </c>
      <c r="U62" s="80">
        <f t="shared" si="10"/>
        <v>0</v>
      </c>
      <c r="V62" s="80">
        <f t="shared" si="10"/>
        <v>230000</v>
      </c>
      <c r="W62" s="80">
        <f t="shared" si="10"/>
        <v>0</v>
      </c>
      <c r="X62" s="80">
        <f>SUM(X63:X71)</f>
        <v>230000</v>
      </c>
    </row>
    <row r="63" spans="2:24" s="4" customFormat="1" ht="35.1" customHeight="1" x14ac:dyDescent="0.3">
      <c r="B63" s="83" t="s">
        <v>75</v>
      </c>
      <c r="C63" s="84">
        <v>40000000</v>
      </c>
      <c r="D63" s="85">
        <v>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7"/>
      <c r="Q63" s="88">
        <f t="shared" si="3"/>
        <v>0</v>
      </c>
      <c r="R63" s="84"/>
      <c r="S63" s="84"/>
      <c r="T63" s="84"/>
      <c r="U63" s="84"/>
      <c r="V63" s="84">
        <v>230000</v>
      </c>
      <c r="W63" s="84">
        <v>0</v>
      </c>
      <c r="X63" s="89">
        <f t="shared" ref="X63:X65" si="11">+U63+R63+S63+T63+W63+V63</f>
        <v>230000</v>
      </c>
    </row>
    <row r="64" spans="2:24" s="4" customFormat="1" ht="35.1" customHeight="1" x14ac:dyDescent="0.3">
      <c r="B64" s="83" t="s">
        <v>76</v>
      </c>
      <c r="C64" s="84"/>
      <c r="D64" s="85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7"/>
      <c r="Q64" s="88">
        <f t="shared" si="3"/>
        <v>0</v>
      </c>
      <c r="R64" s="84"/>
      <c r="S64" s="84"/>
      <c r="T64" s="84"/>
      <c r="U64" s="84"/>
      <c r="V64" s="84"/>
      <c r="W64" s="84"/>
      <c r="X64" s="89">
        <f t="shared" si="11"/>
        <v>0</v>
      </c>
    </row>
    <row r="65" spans="2:24" s="4" customFormat="1" ht="35.1" customHeight="1" x14ac:dyDescent="0.3">
      <c r="B65" s="83" t="s">
        <v>77</v>
      </c>
      <c r="C65" s="84"/>
      <c r="D65" s="85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7"/>
      <c r="Q65" s="88">
        <f t="shared" si="3"/>
        <v>0</v>
      </c>
      <c r="R65" s="84"/>
      <c r="S65" s="84"/>
      <c r="T65" s="84"/>
      <c r="U65" s="84"/>
      <c r="V65" s="95"/>
      <c r="W65" s="95"/>
      <c r="X65" s="89">
        <f t="shared" si="11"/>
        <v>0</v>
      </c>
    </row>
    <row r="66" spans="2:24" s="4" customFormat="1" ht="35.1" customHeight="1" x14ac:dyDescent="0.3">
      <c r="B66" s="91" t="s">
        <v>78</v>
      </c>
      <c r="C66" s="84"/>
      <c r="D66" s="85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7"/>
      <c r="Q66" s="88">
        <f t="shared" si="3"/>
        <v>0</v>
      </c>
      <c r="R66" s="84"/>
      <c r="S66" s="84"/>
      <c r="T66" s="84"/>
      <c r="U66" s="84"/>
      <c r="V66" s="84"/>
      <c r="W66" s="84"/>
      <c r="X66" s="89">
        <f t="shared" ref="X66:X82" si="12">+U66+R66+S66+T66</f>
        <v>0</v>
      </c>
    </row>
    <row r="67" spans="2:24" s="4" customFormat="1" ht="35.1" customHeight="1" x14ac:dyDescent="0.3">
      <c r="B67" s="96" t="s">
        <v>79</v>
      </c>
      <c r="C67" s="80"/>
      <c r="D67" s="93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6"/>
      <c r="P67" s="87"/>
      <c r="Q67" s="88">
        <f t="shared" si="3"/>
        <v>0</v>
      </c>
      <c r="R67" s="80"/>
      <c r="S67" s="80"/>
      <c r="T67" s="80"/>
      <c r="U67" s="80"/>
      <c r="V67" s="80"/>
      <c r="W67" s="80"/>
      <c r="X67" s="89">
        <f t="shared" si="12"/>
        <v>0</v>
      </c>
    </row>
    <row r="68" spans="2:24" s="4" customFormat="1" ht="35.1" customHeight="1" x14ac:dyDescent="0.3">
      <c r="B68" s="83" t="s">
        <v>80</v>
      </c>
      <c r="C68" s="84"/>
      <c r="D68" s="85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7"/>
      <c r="Q68" s="88">
        <f t="shared" si="3"/>
        <v>0</v>
      </c>
      <c r="R68" s="84"/>
      <c r="S68" s="84"/>
      <c r="T68" s="84"/>
      <c r="U68" s="84"/>
      <c r="V68" s="84"/>
      <c r="W68" s="84"/>
      <c r="X68" s="89">
        <f t="shared" si="12"/>
        <v>0</v>
      </c>
    </row>
    <row r="69" spans="2:24" s="4" customFormat="1" ht="35.1" customHeight="1" x14ac:dyDescent="0.3">
      <c r="B69" s="91" t="s">
        <v>81</v>
      </c>
      <c r="C69" s="84"/>
      <c r="D69" s="85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7"/>
      <c r="Q69" s="88">
        <f t="shared" si="3"/>
        <v>0</v>
      </c>
      <c r="R69" s="84"/>
      <c r="S69" s="84"/>
      <c r="T69" s="84"/>
      <c r="U69" s="84"/>
      <c r="V69" s="84"/>
      <c r="W69" s="84"/>
      <c r="X69" s="89">
        <f t="shared" si="12"/>
        <v>0</v>
      </c>
    </row>
    <row r="70" spans="2:24" s="4" customFormat="1" ht="35.1" customHeight="1" x14ac:dyDescent="0.3">
      <c r="B70" s="77" t="s">
        <v>82</v>
      </c>
      <c r="C70" s="80">
        <f>SUM(C71:C73)</f>
        <v>0</v>
      </c>
      <c r="D70" s="93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6"/>
      <c r="P70" s="87"/>
      <c r="Q70" s="88">
        <f t="shared" si="3"/>
        <v>0</v>
      </c>
      <c r="R70" s="80">
        <f>SUM(R71:R73)</f>
        <v>0</v>
      </c>
      <c r="S70" s="80">
        <f>SUM(S71:S73)</f>
        <v>0</v>
      </c>
      <c r="T70" s="80">
        <f>SUM(T71:T73)</f>
        <v>0</v>
      </c>
      <c r="U70" s="80">
        <f>SUM(U71:U73)</f>
        <v>0</v>
      </c>
      <c r="V70" s="80"/>
      <c r="W70" s="80"/>
      <c r="X70" s="89">
        <f t="shared" si="12"/>
        <v>0</v>
      </c>
    </row>
    <row r="71" spans="2:24" s="4" customFormat="1" ht="35.1" customHeight="1" x14ac:dyDescent="0.3">
      <c r="B71" s="83" t="s">
        <v>83</v>
      </c>
      <c r="C71" s="84"/>
      <c r="D71" s="85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7"/>
      <c r="Q71" s="88">
        <f t="shared" si="3"/>
        <v>0</v>
      </c>
      <c r="R71" s="84"/>
      <c r="S71" s="84"/>
      <c r="T71" s="84"/>
      <c r="U71" s="84"/>
      <c r="V71" s="84"/>
      <c r="W71" s="84"/>
      <c r="X71" s="89">
        <f t="shared" si="12"/>
        <v>0</v>
      </c>
    </row>
    <row r="72" spans="2:24" s="4" customFormat="1" ht="35.1" customHeight="1" x14ac:dyDescent="0.3">
      <c r="B72" s="83" t="s">
        <v>84</v>
      </c>
      <c r="C72" s="84"/>
      <c r="D72" s="85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7"/>
      <c r="Q72" s="88">
        <f t="shared" si="3"/>
        <v>0</v>
      </c>
      <c r="R72" s="84"/>
      <c r="S72" s="84"/>
      <c r="T72" s="84"/>
      <c r="U72" s="84"/>
      <c r="V72" s="84"/>
      <c r="W72" s="84"/>
      <c r="X72" s="89">
        <f t="shared" si="12"/>
        <v>0</v>
      </c>
    </row>
    <row r="73" spans="2:24" s="4" customFormat="1" ht="35.1" customHeight="1" x14ac:dyDescent="0.3">
      <c r="B73" s="91" t="s">
        <v>85</v>
      </c>
      <c r="C73" s="84"/>
      <c r="D73" s="85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7"/>
      <c r="Q73" s="88">
        <f t="shared" si="3"/>
        <v>0</v>
      </c>
      <c r="R73" s="84"/>
      <c r="S73" s="84"/>
      <c r="T73" s="84"/>
      <c r="U73" s="84"/>
      <c r="V73" s="84"/>
      <c r="W73" s="84"/>
      <c r="X73" s="89">
        <f t="shared" si="12"/>
        <v>0</v>
      </c>
    </row>
    <row r="74" spans="2:24" s="4" customFormat="1" ht="35.1" customHeight="1" x14ac:dyDescent="0.3">
      <c r="B74" s="77" t="s">
        <v>86</v>
      </c>
      <c r="C74" s="97"/>
      <c r="D74" s="93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9"/>
      <c r="Q74" s="99"/>
      <c r="R74" s="97"/>
      <c r="S74" s="97"/>
      <c r="T74" s="97"/>
      <c r="U74" s="97"/>
      <c r="V74" s="97"/>
      <c r="W74" s="97"/>
      <c r="X74" s="89">
        <f t="shared" si="12"/>
        <v>0</v>
      </c>
    </row>
    <row r="75" spans="2:24" s="4" customFormat="1" ht="35.1" customHeight="1" x14ac:dyDescent="0.3">
      <c r="B75" s="77" t="s">
        <v>87</v>
      </c>
      <c r="C75" s="97"/>
      <c r="D75" s="93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87"/>
      <c r="Q75" s="88">
        <f t="shared" si="3"/>
        <v>0</v>
      </c>
      <c r="R75" s="97"/>
      <c r="S75" s="97"/>
      <c r="T75" s="97"/>
      <c r="U75" s="97"/>
      <c r="V75" s="97"/>
      <c r="W75" s="97"/>
      <c r="X75" s="89">
        <f t="shared" si="12"/>
        <v>0</v>
      </c>
    </row>
    <row r="76" spans="2:24" s="4" customFormat="1" ht="35.1" customHeight="1" x14ac:dyDescent="0.3">
      <c r="B76" s="83" t="s">
        <v>88</v>
      </c>
      <c r="C76" s="100"/>
      <c r="D76" s="8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87"/>
      <c r="Q76" s="88">
        <f t="shared" si="3"/>
        <v>0</v>
      </c>
      <c r="R76" s="100"/>
      <c r="S76" s="100"/>
      <c r="T76" s="100"/>
      <c r="U76" s="100"/>
      <c r="V76" s="100"/>
      <c r="W76" s="100"/>
      <c r="X76" s="89">
        <f t="shared" si="12"/>
        <v>0</v>
      </c>
    </row>
    <row r="77" spans="2:24" s="4" customFormat="1" ht="35.1" customHeight="1" x14ac:dyDescent="0.3">
      <c r="B77" s="83" t="s">
        <v>89</v>
      </c>
      <c r="C77" s="100"/>
      <c r="D77" s="8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87"/>
      <c r="Q77" s="88">
        <f t="shared" si="3"/>
        <v>0</v>
      </c>
      <c r="R77" s="100"/>
      <c r="S77" s="100"/>
      <c r="T77" s="100"/>
      <c r="U77" s="100"/>
      <c r="V77" s="100"/>
      <c r="W77" s="100"/>
      <c r="X77" s="89">
        <f t="shared" si="12"/>
        <v>0</v>
      </c>
    </row>
    <row r="78" spans="2:24" s="4" customFormat="1" ht="35.1" customHeight="1" x14ac:dyDescent="0.3">
      <c r="B78" s="77" t="s">
        <v>90</v>
      </c>
      <c r="C78" s="97"/>
      <c r="D78" s="93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87"/>
      <c r="Q78" s="88">
        <f t="shared" si="3"/>
        <v>0</v>
      </c>
      <c r="R78" s="97"/>
      <c r="S78" s="97"/>
      <c r="T78" s="97"/>
      <c r="U78" s="97"/>
      <c r="V78" s="97"/>
      <c r="W78" s="97"/>
      <c r="X78" s="89">
        <f t="shared" si="12"/>
        <v>0</v>
      </c>
    </row>
    <row r="79" spans="2:24" s="4" customFormat="1" ht="35.1" customHeight="1" x14ac:dyDescent="0.3">
      <c r="B79" s="83" t="s">
        <v>91</v>
      </c>
      <c r="C79" s="100"/>
      <c r="D79" s="8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87"/>
      <c r="Q79" s="88">
        <f t="shared" si="3"/>
        <v>0</v>
      </c>
      <c r="R79" s="100"/>
      <c r="S79" s="100"/>
      <c r="T79" s="100"/>
      <c r="U79" s="100"/>
      <c r="V79" s="100"/>
      <c r="W79" s="100"/>
      <c r="X79" s="89">
        <f t="shared" si="12"/>
        <v>0</v>
      </c>
    </row>
    <row r="80" spans="2:24" s="4" customFormat="1" ht="35.1" customHeight="1" x14ac:dyDescent="0.3">
      <c r="B80" s="83" t="s">
        <v>92</v>
      </c>
      <c r="C80" s="100"/>
      <c r="D80" s="8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87"/>
      <c r="Q80" s="88">
        <f t="shared" si="3"/>
        <v>0</v>
      </c>
      <c r="R80" s="100"/>
      <c r="S80" s="100"/>
      <c r="T80" s="100"/>
      <c r="U80" s="100"/>
      <c r="V80" s="100"/>
      <c r="W80" s="100"/>
      <c r="X80" s="89">
        <f t="shared" si="12"/>
        <v>0</v>
      </c>
    </row>
    <row r="81" spans="2:24" s="4" customFormat="1" ht="35.1" customHeight="1" x14ac:dyDescent="0.3">
      <c r="B81" s="77" t="s">
        <v>93</v>
      </c>
      <c r="C81" s="97"/>
      <c r="D81" s="93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87"/>
      <c r="Q81" s="88">
        <f>+E81+F81+G81+H81+I81+J81+K81+L81+M81+N81+O81+P81</f>
        <v>0</v>
      </c>
      <c r="R81" s="97"/>
      <c r="S81" s="97"/>
      <c r="T81" s="97"/>
      <c r="U81" s="97"/>
      <c r="V81" s="97"/>
      <c r="W81" s="97"/>
      <c r="X81" s="89">
        <f t="shared" si="12"/>
        <v>0</v>
      </c>
    </row>
    <row r="82" spans="2:24" s="4" customFormat="1" ht="35.1" customHeight="1" x14ac:dyDescent="0.3">
      <c r="B82" s="83" t="s">
        <v>94</v>
      </c>
      <c r="C82" s="100"/>
      <c r="D82" s="8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87"/>
      <c r="Q82" s="88">
        <f>+E82+F82+G82+H82+I82+J82+K82+L82+M82+N82+O82+P82</f>
        <v>0</v>
      </c>
      <c r="R82" s="100"/>
      <c r="S82" s="100"/>
      <c r="T82" s="100"/>
      <c r="U82" s="100"/>
      <c r="V82" s="100"/>
      <c r="W82" s="100"/>
      <c r="X82" s="89">
        <f t="shared" si="12"/>
        <v>0</v>
      </c>
    </row>
    <row r="83" spans="2:24" s="4" customFormat="1" ht="35.1" customHeight="1" x14ac:dyDescent="0.3">
      <c r="B83" s="101" t="s">
        <v>95</v>
      </c>
      <c r="C83" s="102">
        <f>+C10+C16+C26+C36+C44+C52+C62+C67+C70</f>
        <v>2403578297</v>
      </c>
      <c r="D83" s="102">
        <f>+D10+D16+D26+D36+D44+D52+D62+D67+D70</f>
        <v>-85133461.700000003</v>
      </c>
      <c r="E83" s="103"/>
      <c r="F83" s="104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5">
        <f>+E83+F83+G83+H83+I83+J83+K83+L83+M83+N83+O83+P83</f>
        <v>0</v>
      </c>
      <c r="R83" s="102">
        <f t="shared" ref="R83:W83" si="13">+R10+R16+R26+R36+R44+R52+R62+R67+R70</f>
        <v>59347772.679999992</v>
      </c>
      <c r="S83" s="102">
        <f t="shared" si="13"/>
        <v>71310108.339999989</v>
      </c>
      <c r="T83" s="102">
        <f t="shared" si="13"/>
        <v>325941464.73000002</v>
      </c>
      <c r="U83" s="102">
        <f t="shared" si="13"/>
        <v>322059301.44999999</v>
      </c>
      <c r="V83" s="102">
        <f t="shared" si="13"/>
        <v>117510627.81999999</v>
      </c>
      <c r="W83" s="102">
        <f t="shared" si="13"/>
        <v>85522503.049999997</v>
      </c>
      <c r="X83" s="102">
        <f>+X62+X52+X26+X16+X10</f>
        <v>981691778.06999969</v>
      </c>
    </row>
    <row r="84" spans="2:24" ht="18.75" x14ac:dyDescent="0.3">
      <c r="B84" s="107" t="s">
        <v>113</v>
      </c>
      <c r="C84" s="72"/>
      <c r="J84" s="49"/>
      <c r="X84" s="39"/>
    </row>
    <row r="85" spans="2:24" ht="15.75" x14ac:dyDescent="0.25">
      <c r="B85" s="106" t="s">
        <v>114</v>
      </c>
      <c r="C85" s="39"/>
      <c r="J85" s="39"/>
      <c r="M85" s="51"/>
      <c r="U85" s="39"/>
      <c r="V85" s="39"/>
      <c r="W85" s="39"/>
    </row>
    <row r="86" spans="2:24" ht="31.5" x14ac:dyDescent="0.25">
      <c r="B86" s="106" t="s">
        <v>115</v>
      </c>
    </row>
    <row r="87" spans="2:24" ht="31.5" x14ac:dyDescent="0.25">
      <c r="B87" s="106" t="s">
        <v>116</v>
      </c>
    </row>
    <row r="88" spans="2:24" ht="15.75" x14ac:dyDescent="0.25">
      <c r="B88" s="106" t="s">
        <v>117</v>
      </c>
    </row>
    <row r="89" spans="2:24" ht="31.5" x14ac:dyDescent="0.25">
      <c r="B89" s="106" t="s">
        <v>118</v>
      </c>
    </row>
    <row r="90" spans="2:24" ht="15.75" x14ac:dyDescent="0.25">
      <c r="B90" s="106" t="s">
        <v>119</v>
      </c>
    </row>
    <row r="91" spans="2:24" ht="15.75" x14ac:dyDescent="0.25">
      <c r="B91" s="106"/>
    </row>
    <row r="92" spans="2:24" ht="15.75" x14ac:dyDescent="0.25">
      <c r="B92" s="107" t="s">
        <v>113</v>
      </c>
      <c r="C92" s="95"/>
      <c r="D92" s="95"/>
    </row>
    <row r="93" spans="2:24" ht="15.75" x14ac:dyDescent="0.25">
      <c r="B93" s="108" t="s">
        <v>147</v>
      </c>
      <c r="C93" s="95"/>
      <c r="D93" s="95"/>
    </row>
    <row r="94" spans="2:24" ht="15.75" x14ac:dyDescent="0.25">
      <c r="B94" s="109" t="s">
        <v>151</v>
      </c>
      <c r="C94" s="95"/>
      <c r="D94" s="95"/>
    </row>
    <row r="95" spans="2:24" ht="15.75" x14ac:dyDescent="0.25">
      <c r="B95" s="109" t="s">
        <v>152</v>
      </c>
      <c r="C95" s="95"/>
      <c r="D95" s="95"/>
    </row>
    <row r="96" spans="2:24" ht="15.75" x14ac:dyDescent="0.25">
      <c r="B96" s="108" t="s">
        <v>148</v>
      </c>
      <c r="C96" s="95"/>
      <c r="D96" s="95"/>
    </row>
    <row r="97" spans="1:24" ht="15.75" x14ac:dyDescent="0.25">
      <c r="B97" s="109" t="s">
        <v>153</v>
      </c>
      <c r="C97" s="95"/>
      <c r="D97" s="95"/>
    </row>
    <row r="98" spans="1:24" ht="15.75" x14ac:dyDescent="0.25">
      <c r="B98" s="108" t="s">
        <v>149</v>
      </c>
      <c r="C98" s="95"/>
      <c r="D98" s="95"/>
    </row>
    <row r="99" spans="1:24" ht="15.75" x14ac:dyDescent="0.25">
      <c r="B99" s="108" t="s">
        <v>150</v>
      </c>
      <c r="C99" s="95"/>
      <c r="D99" s="95"/>
    </row>
    <row r="100" spans="1:24" ht="15.75" x14ac:dyDescent="0.25">
      <c r="B100" s="106"/>
      <c r="C100" s="95"/>
      <c r="D100" s="95"/>
    </row>
    <row r="101" spans="1:24" ht="18.75" x14ac:dyDescent="0.25">
      <c r="B101" s="42"/>
    </row>
    <row r="102" spans="1:24" x14ac:dyDescent="0.25">
      <c r="B102" s="70"/>
    </row>
    <row r="103" spans="1:24" x14ac:dyDescent="0.25">
      <c r="B103" s="70"/>
    </row>
    <row r="104" spans="1:24" ht="37.5" customHeight="1" x14ac:dyDescent="0.35">
      <c r="B104" s="76" t="s">
        <v>156</v>
      </c>
      <c r="C104" s="27"/>
      <c r="D104" s="136" t="s">
        <v>154</v>
      </c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</row>
    <row r="105" spans="1:24" ht="23.25" customHeight="1" x14ac:dyDescent="0.3">
      <c r="B105" s="110" t="s">
        <v>157</v>
      </c>
      <c r="C105" s="73"/>
      <c r="D105" s="137" t="s">
        <v>155</v>
      </c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</row>
    <row r="108" spans="1:24" ht="33.75" customHeight="1" x14ac:dyDescent="0.35">
      <c r="A108" s="1" t="s">
        <v>96</v>
      </c>
    </row>
    <row r="109" spans="1:24" ht="23.25" customHeight="1" x14ac:dyDescent="0.25">
      <c r="B109" s="135" t="s">
        <v>146</v>
      </c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</row>
    <row r="110" spans="1:24" x14ac:dyDescent="0.25">
      <c r="B110" s="134" t="s">
        <v>145</v>
      </c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</row>
    <row r="111" spans="1:24" ht="23.25" x14ac:dyDescent="0.35">
      <c r="B111" s="112"/>
      <c r="C111" s="112"/>
      <c r="D111" s="112"/>
    </row>
    <row r="112" spans="1:24" ht="23.25" x14ac:dyDescent="0.25">
      <c r="B112" s="21" t="s">
        <v>97</v>
      </c>
      <c r="C112" s="21"/>
      <c r="D112" s="21"/>
    </row>
    <row r="113" spans="2:4" ht="21" customHeight="1" x14ac:dyDescent="0.35">
      <c r="B113" s="20" t="s">
        <v>98</v>
      </c>
      <c r="C113" s="20"/>
    </row>
    <row r="114" spans="2:4" ht="21" x14ac:dyDescent="0.35">
      <c r="B114" s="113"/>
      <c r="C114" s="113"/>
      <c r="D114" s="113"/>
    </row>
  </sheetData>
  <mergeCells count="16">
    <mergeCell ref="B114:D114"/>
    <mergeCell ref="B7:B8"/>
    <mergeCell ref="C7:C8"/>
    <mergeCell ref="D7:D8"/>
    <mergeCell ref="B1:X1"/>
    <mergeCell ref="B2:X2"/>
    <mergeCell ref="B3:X3"/>
    <mergeCell ref="B4:X4"/>
    <mergeCell ref="B5:X5"/>
    <mergeCell ref="B110:X110"/>
    <mergeCell ref="B109:X109"/>
    <mergeCell ref="D104:X104"/>
    <mergeCell ref="D105:X105"/>
    <mergeCell ref="E7:Q7"/>
    <mergeCell ref="B111:D111"/>
    <mergeCell ref="R7:U7"/>
  </mergeCells>
  <pageMargins left="0.62992125984251968" right="0.31496062992125984" top="0.62992125984251968" bottom="0.39370078740157483" header="0.6692913385826772" footer="0.31496062992125984"/>
  <pageSetup scale="43" fitToHeight="0" orientation="landscape" r:id="rId1"/>
  <rowBreaks count="2" manualBreakCount="2">
    <brk id="38" min="1" max="22" man="1"/>
    <brk id="66" min="1" max="2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2"/>
  <sheetViews>
    <sheetView view="pageBreakPreview" topLeftCell="A4" zoomScale="60" zoomScaleNormal="100" workbookViewId="0">
      <selection activeCell="B39" sqref="B39"/>
    </sheetView>
  </sheetViews>
  <sheetFormatPr baseColWidth="10" defaultColWidth="11.42578125" defaultRowHeight="15" x14ac:dyDescent="0.25"/>
  <cols>
    <col min="1" max="1" width="79.28515625" customWidth="1"/>
    <col min="2" max="2" width="31.5703125" customWidth="1"/>
    <col min="3" max="3" width="33.5703125" customWidth="1"/>
    <col min="4" max="4" width="28.85546875" customWidth="1"/>
    <col min="5" max="5" width="34.28515625" customWidth="1"/>
  </cols>
  <sheetData>
    <row r="1" spans="1:7" ht="18.75" x14ac:dyDescent="0.3">
      <c r="A1" s="143" t="s">
        <v>1</v>
      </c>
      <c r="B1" s="143"/>
      <c r="C1" s="143"/>
      <c r="D1" s="143"/>
      <c r="E1" s="36"/>
      <c r="F1" s="36"/>
    </row>
    <row r="2" spans="1:7" ht="15.75" x14ac:dyDescent="0.25">
      <c r="A2" s="144" t="s">
        <v>130</v>
      </c>
      <c r="B2" s="144"/>
      <c r="C2" s="144"/>
      <c r="D2" s="144"/>
      <c r="E2" s="52"/>
      <c r="F2" s="52"/>
    </row>
    <row r="3" spans="1:7" x14ac:dyDescent="0.25">
      <c r="A3" s="145" t="s">
        <v>131</v>
      </c>
      <c r="B3" s="145"/>
      <c r="C3" s="145"/>
      <c r="D3" s="145"/>
    </row>
    <row r="6" spans="1:7" ht="15" customHeight="1" x14ac:dyDescent="0.25">
      <c r="A6" s="146" t="s">
        <v>4</v>
      </c>
      <c r="B6" s="141" t="s">
        <v>132</v>
      </c>
      <c r="C6" s="141" t="s">
        <v>133</v>
      </c>
      <c r="D6" s="141" t="s">
        <v>134</v>
      </c>
      <c r="G6" s="123" t="s">
        <v>129</v>
      </c>
    </row>
    <row r="7" spans="1:7" ht="41.25" customHeight="1" x14ac:dyDescent="0.25">
      <c r="A7" s="146"/>
      <c r="B7" s="142"/>
      <c r="C7" s="142"/>
      <c r="D7" s="142"/>
      <c r="G7" s="124"/>
    </row>
    <row r="8" spans="1:7" ht="26.25" x14ac:dyDescent="0.4">
      <c r="A8" s="58" t="s">
        <v>21</v>
      </c>
      <c r="B8" s="59">
        <f>+B9+B15+B25+B35+B45</f>
        <v>1202938070</v>
      </c>
      <c r="C8" s="60"/>
      <c r="D8" s="60"/>
      <c r="G8" s="20"/>
    </row>
    <row r="9" spans="1:7" ht="26.25" x14ac:dyDescent="0.4">
      <c r="A9" s="61" t="s">
        <v>22</v>
      </c>
      <c r="B9" s="62">
        <f>SUM(B10:B14)</f>
        <v>506673314</v>
      </c>
      <c r="C9" s="63">
        <v>667800174</v>
      </c>
      <c r="D9" s="64">
        <f>+B9-C9</f>
        <v>-161126860</v>
      </c>
      <c r="G9" s="53">
        <f>SUM(G10:G14)</f>
        <v>470718115.75</v>
      </c>
    </row>
    <row r="10" spans="1:7" ht="26.25" x14ac:dyDescent="0.4">
      <c r="A10" s="65" t="s">
        <v>23</v>
      </c>
      <c r="B10" s="66">
        <v>378779046</v>
      </c>
      <c r="C10" s="60"/>
      <c r="D10" s="64"/>
      <c r="G10" s="54">
        <v>342823847.75</v>
      </c>
    </row>
    <row r="11" spans="1:7" ht="26.25" x14ac:dyDescent="0.4">
      <c r="A11" s="65" t="s">
        <v>24</v>
      </c>
      <c r="B11" s="66">
        <v>75415154</v>
      </c>
      <c r="C11" s="60"/>
      <c r="D11" s="64"/>
      <c r="G11" s="54">
        <v>75415154</v>
      </c>
    </row>
    <row r="12" spans="1:7" ht="26.25" x14ac:dyDescent="0.4">
      <c r="A12" s="65" t="s">
        <v>25</v>
      </c>
      <c r="B12" s="66"/>
      <c r="C12" s="60"/>
      <c r="D12" s="60"/>
      <c r="G12" s="54"/>
    </row>
    <row r="13" spans="1:7" ht="26.25" x14ac:dyDescent="0.4">
      <c r="A13" s="65" t="s">
        <v>26</v>
      </c>
      <c r="B13" s="66"/>
      <c r="C13" s="60"/>
      <c r="D13" s="60"/>
      <c r="G13" s="54"/>
    </row>
    <row r="14" spans="1:7" ht="26.25" x14ac:dyDescent="0.4">
      <c r="A14" s="65" t="s">
        <v>27</v>
      </c>
      <c r="B14" s="66">
        <v>52479114</v>
      </c>
      <c r="C14" s="60"/>
      <c r="D14" s="64"/>
      <c r="G14" s="54">
        <v>52479114</v>
      </c>
    </row>
    <row r="15" spans="1:7" ht="26.25" x14ac:dyDescent="0.4">
      <c r="A15" s="61" t="s">
        <v>28</v>
      </c>
      <c r="B15" s="62">
        <f>SUM(B16:B24)</f>
        <v>232445095</v>
      </c>
      <c r="C15" s="60"/>
      <c r="D15" s="60"/>
      <c r="G15" s="53">
        <f>SUM(G16:G24)</f>
        <v>42834533.909999996</v>
      </c>
    </row>
    <row r="16" spans="1:7" ht="26.25" x14ac:dyDescent="0.4">
      <c r="A16" s="65" t="s">
        <v>29</v>
      </c>
      <c r="B16" s="66">
        <v>35310000</v>
      </c>
      <c r="C16" s="60"/>
      <c r="D16" s="60"/>
      <c r="G16" s="54">
        <v>2379966.27</v>
      </c>
    </row>
    <row r="17" spans="1:7" ht="26.25" x14ac:dyDescent="0.4">
      <c r="A17" s="65" t="s">
        <v>30</v>
      </c>
      <c r="B17" s="66">
        <v>5623613</v>
      </c>
      <c r="C17" s="66">
        <v>4600000</v>
      </c>
      <c r="D17" s="60"/>
      <c r="G17" s="54"/>
    </row>
    <row r="18" spans="1:7" ht="26.25" x14ac:dyDescent="0.4">
      <c r="A18" s="65" t="s">
        <v>31</v>
      </c>
      <c r="B18" s="66">
        <v>7900000</v>
      </c>
      <c r="C18" s="60"/>
      <c r="D18" s="60"/>
      <c r="G18" s="54">
        <v>168250</v>
      </c>
    </row>
    <row r="19" spans="1:7" ht="26.25" x14ac:dyDescent="0.4">
      <c r="A19" s="65" t="s">
        <v>32</v>
      </c>
      <c r="B19" s="66">
        <v>1100000</v>
      </c>
      <c r="C19" s="60"/>
      <c r="D19" s="60"/>
      <c r="G19" s="54"/>
    </row>
    <row r="20" spans="1:7" ht="26.25" x14ac:dyDescent="0.4">
      <c r="A20" s="65" t="s">
        <v>33</v>
      </c>
      <c r="B20" s="66">
        <v>12837188</v>
      </c>
      <c r="C20" s="63">
        <v>3600000</v>
      </c>
      <c r="D20" s="60"/>
      <c r="G20" s="54">
        <v>12537796.68</v>
      </c>
    </row>
    <row r="21" spans="1:7" ht="26.25" x14ac:dyDescent="0.4">
      <c r="A21" s="65" t="s">
        <v>34</v>
      </c>
      <c r="B21" s="66">
        <v>13500000</v>
      </c>
      <c r="C21" s="60"/>
      <c r="D21" s="60"/>
      <c r="G21" s="54"/>
    </row>
    <row r="22" spans="1:7" ht="57.75" customHeight="1" x14ac:dyDescent="0.4">
      <c r="A22" s="67" t="s">
        <v>35</v>
      </c>
      <c r="B22" s="66">
        <v>24201990</v>
      </c>
      <c r="C22" s="63">
        <f>25000000+5000000</f>
        <v>30000000</v>
      </c>
      <c r="D22" s="60"/>
      <c r="G22" s="54">
        <v>8416000</v>
      </c>
    </row>
    <row r="23" spans="1:7" ht="64.5" customHeight="1" x14ac:dyDescent="0.4">
      <c r="A23" s="67" t="s">
        <v>36</v>
      </c>
      <c r="B23" s="66">
        <v>89772304</v>
      </c>
      <c r="C23" s="63">
        <v>6000000</v>
      </c>
      <c r="D23" s="60"/>
      <c r="G23" s="54">
        <v>5332520.96</v>
      </c>
    </row>
    <row r="24" spans="1:7" ht="26.25" x14ac:dyDescent="0.4">
      <c r="A24" s="65" t="s">
        <v>37</v>
      </c>
      <c r="B24" s="66">
        <v>42200000</v>
      </c>
      <c r="C24" s="60"/>
      <c r="D24" s="60"/>
      <c r="G24" s="54">
        <v>14000000</v>
      </c>
    </row>
    <row r="25" spans="1:7" ht="26.25" x14ac:dyDescent="0.4">
      <c r="A25" s="61" t="s">
        <v>38</v>
      </c>
      <c r="B25" s="62">
        <f>SUM(B26:B34)</f>
        <v>401710000</v>
      </c>
      <c r="C25" s="60"/>
      <c r="D25" s="60"/>
      <c r="G25" s="53">
        <f>SUM(G26:G34)</f>
        <v>204726880</v>
      </c>
    </row>
    <row r="26" spans="1:7" ht="26.25" x14ac:dyDescent="0.4">
      <c r="A26" s="65" t="s">
        <v>39</v>
      </c>
      <c r="B26" s="66">
        <v>3600000</v>
      </c>
      <c r="C26" s="60"/>
      <c r="D26" s="60"/>
      <c r="G26" s="20"/>
    </row>
    <row r="27" spans="1:7" ht="26.25" x14ac:dyDescent="0.4">
      <c r="A27" s="65" t="s">
        <v>40</v>
      </c>
      <c r="B27" s="66">
        <v>10600000</v>
      </c>
      <c r="C27" s="63">
        <v>10000000</v>
      </c>
      <c r="D27" s="60"/>
      <c r="G27" s="55">
        <v>4000000</v>
      </c>
    </row>
    <row r="28" spans="1:7" ht="26.25" x14ac:dyDescent="0.4">
      <c r="A28" s="65" t="s">
        <v>41</v>
      </c>
      <c r="B28" s="66">
        <f>330450000</f>
        <v>330450000</v>
      </c>
      <c r="C28" s="63">
        <v>720000000</v>
      </c>
      <c r="D28" s="64">
        <f>+B28-C28</f>
        <v>-389550000</v>
      </c>
      <c r="G28" s="55">
        <v>200000000</v>
      </c>
    </row>
    <row r="29" spans="1:7" ht="26.25" x14ac:dyDescent="0.4">
      <c r="A29" s="65" t="s">
        <v>42</v>
      </c>
      <c r="B29" s="66">
        <v>2000000</v>
      </c>
      <c r="C29" s="60"/>
      <c r="D29" s="60"/>
      <c r="E29">
        <f>128000000+389550000</f>
        <v>517550000</v>
      </c>
      <c r="G29" s="20"/>
    </row>
    <row r="30" spans="1:7" ht="26.25" x14ac:dyDescent="0.4">
      <c r="A30" s="65" t="s">
        <v>43</v>
      </c>
      <c r="B30" s="66">
        <v>2815000</v>
      </c>
      <c r="C30" s="60"/>
      <c r="D30" s="60"/>
      <c r="G30" s="20"/>
    </row>
    <row r="31" spans="1:7" ht="26.25" x14ac:dyDescent="0.4">
      <c r="A31" s="65" t="s">
        <v>44</v>
      </c>
      <c r="B31" s="66">
        <v>620000</v>
      </c>
      <c r="C31" s="60"/>
      <c r="D31" s="60"/>
      <c r="G31" s="20"/>
    </row>
    <row r="32" spans="1:7" ht="40.5" customHeight="1" x14ac:dyDescent="0.4">
      <c r="A32" s="67" t="s">
        <v>45</v>
      </c>
      <c r="B32" s="66">
        <v>16575000</v>
      </c>
      <c r="C32" s="60"/>
      <c r="D32" s="60"/>
      <c r="G32" s="20"/>
    </row>
    <row r="33" spans="1:7" ht="51.75" customHeight="1" x14ac:dyDescent="0.4">
      <c r="A33" s="67" t="s">
        <v>46</v>
      </c>
      <c r="B33" s="66"/>
      <c r="C33" s="60"/>
      <c r="D33" s="60"/>
      <c r="G33" s="20"/>
    </row>
    <row r="34" spans="1:7" ht="26.25" x14ac:dyDescent="0.4">
      <c r="A34" s="65" t="s">
        <v>47</v>
      </c>
      <c r="B34" s="66">
        <v>35050000</v>
      </c>
      <c r="C34" s="63">
        <v>17500000</v>
      </c>
      <c r="D34" s="60"/>
      <c r="G34" s="54">
        <v>726880</v>
      </c>
    </row>
    <row r="35" spans="1:7" ht="24.95" customHeight="1" x14ac:dyDescent="0.4">
      <c r="A35" s="61" t="s">
        <v>64</v>
      </c>
      <c r="B35" s="62">
        <f>SUM(B36:B44)</f>
        <v>52109661</v>
      </c>
      <c r="C35" s="60"/>
      <c r="D35" s="60"/>
      <c r="G35" s="53">
        <f>SUM(G36:G44)</f>
        <v>12392750</v>
      </c>
    </row>
    <row r="36" spans="1:7" ht="24.95" customHeight="1" x14ac:dyDescent="0.4">
      <c r="A36" s="65" t="s">
        <v>65</v>
      </c>
      <c r="B36" s="66">
        <v>24200000</v>
      </c>
      <c r="C36" s="63">
        <f>82000000+10500000</f>
        <v>92500000</v>
      </c>
      <c r="D36" s="64">
        <f>+B36-C36</f>
        <v>-68300000</v>
      </c>
      <c r="G36" s="54">
        <v>6976750</v>
      </c>
    </row>
    <row r="37" spans="1:7" ht="60" customHeight="1" x14ac:dyDescent="0.4">
      <c r="A37" s="67" t="s">
        <v>66</v>
      </c>
      <c r="B37" s="66">
        <v>1100000</v>
      </c>
      <c r="C37" s="66">
        <v>23700000</v>
      </c>
      <c r="D37" s="64">
        <f>+B37-C37</f>
        <v>-22600000</v>
      </c>
      <c r="G37" s="20"/>
    </row>
    <row r="38" spans="1:7" ht="33" customHeight="1" x14ac:dyDescent="0.4">
      <c r="A38" s="67" t="s">
        <v>67</v>
      </c>
      <c r="B38" s="66">
        <v>250000</v>
      </c>
      <c r="C38" s="60"/>
      <c r="D38" s="60"/>
      <c r="G38" s="20"/>
    </row>
    <row r="39" spans="1:7" ht="32.25" customHeight="1" x14ac:dyDescent="0.4">
      <c r="A39" s="67" t="s">
        <v>68</v>
      </c>
      <c r="B39" s="66">
        <v>11850000</v>
      </c>
      <c r="C39" s="63">
        <v>30000000</v>
      </c>
      <c r="D39" s="64">
        <f>+B39-C39</f>
        <v>-18150000</v>
      </c>
      <c r="G39" s="20"/>
    </row>
    <row r="40" spans="1:7" ht="24.95" customHeight="1" x14ac:dyDescent="0.4">
      <c r="A40" s="65" t="s">
        <v>69</v>
      </c>
      <c r="B40" s="66">
        <v>8600000</v>
      </c>
      <c r="C40" s="63">
        <v>10000000</v>
      </c>
      <c r="D40" s="64">
        <f>+B40-C40</f>
        <v>-1400000</v>
      </c>
      <c r="G40" s="54">
        <v>1416000</v>
      </c>
    </row>
    <row r="41" spans="1:7" ht="24.95" customHeight="1" x14ac:dyDescent="0.4">
      <c r="A41" s="65" t="s">
        <v>70</v>
      </c>
      <c r="B41" s="66">
        <v>3000000</v>
      </c>
      <c r="C41" s="60"/>
      <c r="D41" s="60"/>
      <c r="G41" s="20"/>
    </row>
    <row r="42" spans="1:7" ht="24.95" customHeight="1" x14ac:dyDescent="0.4">
      <c r="A42" s="65" t="s">
        <v>71</v>
      </c>
      <c r="B42" s="66"/>
      <c r="C42" s="60"/>
      <c r="D42" s="60"/>
      <c r="G42" s="20"/>
    </row>
    <row r="43" spans="1:7" ht="24.95" customHeight="1" x14ac:dyDescent="0.4">
      <c r="A43" s="65" t="s">
        <v>72</v>
      </c>
      <c r="B43" s="66">
        <v>1109661</v>
      </c>
      <c r="C43" s="63">
        <v>5000000</v>
      </c>
      <c r="D43" s="60"/>
      <c r="G43" s="55">
        <v>4000000</v>
      </c>
    </row>
    <row r="44" spans="1:7" ht="45" customHeight="1" x14ac:dyDescent="0.4">
      <c r="A44" s="67" t="s">
        <v>73</v>
      </c>
      <c r="B44" s="66">
        <v>2000000</v>
      </c>
      <c r="C44" s="60"/>
      <c r="D44" s="60"/>
      <c r="G44" s="20"/>
    </row>
    <row r="45" spans="1:7" ht="24.95" customHeight="1" x14ac:dyDescent="0.4">
      <c r="A45" s="61" t="s">
        <v>74</v>
      </c>
      <c r="B45" s="62">
        <f>SUM(B46:B48)</f>
        <v>10000000</v>
      </c>
      <c r="C45" s="60"/>
      <c r="D45" s="60"/>
      <c r="G45" s="53">
        <f>SUM(G46:G48)</f>
        <v>12000000</v>
      </c>
    </row>
    <row r="46" spans="1:7" ht="24.95" customHeight="1" x14ac:dyDescent="0.4">
      <c r="A46" s="65" t="s">
        <v>75</v>
      </c>
      <c r="B46" s="66">
        <v>10000000</v>
      </c>
      <c r="C46" s="63">
        <f>60000000+5000000</f>
        <v>65000000</v>
      </c>
      <c r="D46" s="64">
        <f>+B46-C46</f>
        <v>-55000000</v>
      </c>
      <c r="G46" s="54">
        <v>12000000</v>
      </c>
    </row>
    <row r="47" spans="1:7" ht="24.95" customHeight="1" x14ac:dyDescent="0.4">
      <c r="A47" s="65" t="s">
        <v>76</v>
      </c>
      <c r="B47" s="66"/>
      <c r="C47" s="60"/>
      <c r="D47" s="60"/>
      <c r="G47" s="20"/>
    </row>
    <row r="48" spans="1:7" ht="24.95" customHeight="1" x14ac:dyDescent="0.4">
      <c r="A48" s="65" t="s">
        <v>77</v>
      </c>
      <c r="B48" s="66"/>
      <c r="C48" s="60"/>
      <c r="D48" s="60"/>
      <c r="G48" s="20"/>
    </row>
    <row r="49" spans="1:7" ht="54" customHeight="1" x14ac:dyDescent="0.4">
      <c r="A49" s="67" t="s">
        <v>78</v>
      </c>
      <c r="B49" s="66"/>
      <c r="C49" s="60"/>
      <c r="D49" s="60"/>
      <c r="G49" s="20"/>
    </row>
    <row r="50" spans="1:7" ht="24.95" customHeight="1" x14ac:dyDescent="0.4">
      <c r="A50" s="68" t="s">
        <v>95</v>
      </c>
      <c r="B50" s="69">
        <f>+B9+B15+B25+B35+B45</f>
        <v>1202938070</v>
      </c>
      <c r="C50" s="69">
        <f>SUM(C8:C49)</f>
        <v>1685700174</v>
      </c>
      <c r="D50" s="69">
        <f>SUM(D8:D49)</f>
        <v>-716126860</v>
      </c>
      <c r="G50" s="56">
        <f>+G9+G15+G25+G35+G45</f>
        <v>742672279.65999997</v>
      </c>
    </row>
    <row r="52" spans="1:7" ht="17.25" x14ac:dyDescent="0.3">
      <c r="A52" s="5" t="s">
        <v>135</v>
      </c>
    </row>
    <row r="53" spans="1:7" ht="23.25" x14ac:dyDescent="0.35">
      <c r="A53" s="6" t="s">
        <v>136</v>
      </c>
      <c r="C53" s="55">
        <v>66800000</v>
      </c>
    </row>
    <row r="54" spans="1:7" ht="23.25" x14ac:dyDescent="0.35">
      <c r="A54" s="6" t="s">
        <v>137</v>
      </c>
      <c r="C54" s="55">
        <v>128750000</v>
      </c>
    </row>
    <row r="55" spans="1:7" ht="23.25" x14ac:dyDescent="0.35">
      <c r="A55" s="6" t="s">
        <v>138</v>
      </c>
      <c r="C55" s="55">
        <v>12000000</v>
      </c>
    </row>
    <row r="56" spans="1:7" ht="23.25" x14ac:dyDescent="0.35">
      <c r="A56" s="6" t="s">
        <v>139</v>
      </c>
      <c r="C56" s="55">
        <v>7000000</v>
      </c>
    </row>
    <row r="57" spans="1:7" ht="23.25" x14ac:dyDescent="0.35">
      <c r="A57" s="6" t="s">
        <v>140</v>
      </c>
      <c r="C57" s="55">
        <v>4000000</v>
      </c>
    </row>
    <row r="58" spans="1:7" ht="23.25" x14ac:dyDescent="0.35">
      <c r="A58" s="6" t="s">
        <v>141</v>
      </c>
      <c r="C58" s="55">
        <v>10800000</v>
      </c>
    </row>
    <row r="59" spans="1:7" ht="23.25" x14ac:dyDescent="0.35">
      <c r="A59" s="6" t="s">
        <v>142</v>
      </c>
      <c r="C59" s="55">
        <v>4440000</v>
      </c>
    </row>
    <row r="60" spans="1:7" ht="23.25" x14ac:dyDescent="0.35">
      <c r="A60" s="6" t="s">
        <v>143</v>
      </c>
      <c r="C60" s="55">
        <v>1024000</v>
      </c>
    </row>
    <row r="61" spans="1:7" ht="23.25" x14ac:dyDescent="0.35">
      <c r="A61" s="6" t="s">
        <v>144</v>
      </c>
      <c r="C61" s="55">
        <v>4360000</v>
      </c>
    </row>
    <row r="62" spans="1:7" ht="23.25" x14ac:dyDescent="0.35">
      <c r="C62" s="57">
        <f>SUM(C53:C61)</f>
        <v>239174000</v>
      </c>
    </row>
  </sheetData>
  <mergeCells count="8">
    <mergeCell ref="G6:G7"/>
    <mergeCell ref="D6:D7"/>
    <mergeCell ref="C6:C7"/>
    <mergeCell ref="A1:D1"/>
    <mergeCell ref="A2:D2"/>
    <mergeCell ref="A3:D3"/>
    <mergeCell ref="A6:A7"/>
    <mergeCell ref="B6:B7"/>
  </mergeCells>
  <pageMargins left="2.12" right="0.7" top="0.75" bottom="0.75" header="0.3" footer="0.3"/>
  <pageSetup paperSize="9"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103"/>
  <sheetViews>
    <sheetView view="pageBreakPreview" topLeftCell="B76" zoomScale="60" zoomScaleNormal="100" workbookViewId="0">
      <selection activeCell="B4" sqref="B4:Q4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114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37"/>
    </row>
    <row r="2" spans="2:18" ht="21" customHeight="1" x14ac:dyDescent="0.3">
      <c r="B2" s="116" t="s">
        <v>1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36"/>
    </row>
    <row r="3" spans="2:18" ht="18.75" x14ac:dyDescent="0.3">
      <c r="B3" s="118">
        <v>2022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37"/>
    </row>
    <row r="4" spans="2:18" ht="15.75" customHeight="1" x14ac:dyDescent="0.3">
      <c r="B4" s="120" t="s">
        <v>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22" t="s">
        <v>4</v>
      </c>
      <c r="C7" s="123" t="s">
        <v>5</v>
      </c>
      <c r="D7" s="123" t="s">
        <v>6</v>
      </c>
      <c r="E7" s="126" t="s">
        <v>7</v>
      </c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8"/>
    </row>
    <row r="8" spans="2:18" ht="30" customHeight="1" x14ac:dyDescent="0.35">
      <c r="B8" s="122"/>
      <c r="C8" s="124"/>
      <c r="D8" s="124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112873147.72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63454501.549999997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52589872.399999999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2897000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7967629.1500000004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0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13306796.84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4136497.95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488754.68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273230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2143404.0100000002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1369799.12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843209.61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1581018.27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2442883.2000000002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34303911.799999997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156940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697391.8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0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1807937.53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1746558.53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8">
        <f t="shared" si="8"/>
        <v>0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112873147.72</v>
      </c>
    </row>
    <row r="85" spans="2:17" ht="18.75" x14ac:dyDescent="0.3">
      <c r="B85" s="36" t="s">
        <v>104</v>
      </c>
    </row>
    <row r="86" spans="2:17" ht="18.75" x14ac:dyDescent="0.3">
      <c r="B86" s="37" t="s">
        <v>105</v>
      </c>
    </row>
    <row r="87" spans="2:17" ht="18.75" x14ac:dyDescent="0.3">
      <c r="B87" s="37" t="s">
        <v>106</v>
      </c>
    </row>
    <row r="88" spans="2:17" ht="18.75" x14ac:dyDescent="0.3">
      <c r="B88" s="36" t="s">
        <v>107</v>
      </c>
    </row>
    <row r="89" spans="2:17" ht="18.75" x14ac:dyDescent="0.3">
      <c r="B89" s="37" t="s">
        <v>108</v>
      </c>
    </row>
    <row r="90" spans="2:17" ht="18.75" x14ac:dyDescent="0.3">
      <c r="B90" s="37" t="s">
        <v>109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18.75" x14ac:dyDescent="0.3">
      <c r="B94" s="37"/>
    </row>
    <row r="95" spans="2:17" ht="18.75" x14ac:dyDescent="0.3">
      <c r="B95" s="37"/>
    </row>
    <row r="97" spans="1:17" ht="33.75" customHeight="1" x14ac:dyDescent="0.35">
      <c r="A97" s="1" t="s">
        <v>96</v>
      </c>
      <c r="B97" s="27" t="s">
        <v>102</v>
      </c>
      <c r="C97" s="111" t="s">
        <v>99</v>
      </c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</row>
    <row r="98" spans="1:17" ht="23.25" x14ac:dyDescent="0.35">
      <c r="B98" s="28" t="s">
        <v>101</v>
      </c>
      <c r="C98" s="125" t="s">
        <v>103</v>
      </c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</row>
    <row r="99" spans="1:17" ht="23.25" x14ac:dyDescent="0.35">
      <c r="B99" s="20"/>
      <c r="C99" s="20"/>
      <c r="D99" s="20"/>
    </row>
    <row r="100" spans="1:17" ht="23.25" x14ac:dyDescent="0.35">
      <c r="B100" s="112"/>
      <c r="C100" s="112"/>
      <c r="D100" s="112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113"/>
      <c r="C103" s="113"/>
      <c r="D103" s="113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Presupuesto aprobado</vt:lpstr>
      <vt:lpstr>ENERO</vt:lpstr>
      <vt:lpstr>MARZO 2022</vt:lpstr>
      <vt:lpstr>Mayo 2022</vt:lpstr>
      <vt:lpstr>JULIO 2022</vt:lpstr>
      <vt:lpstr>NOVIEMBRE</vt:lpstr>
      <vt:lpstr>Ejecucion Mensual junio 2025</vt:lpstr>
      <vt:lpstr>2023 presupuesto</vt:lpstr>
      <vt:lpstr>MARZO</vt:lpstr>
      <vt:lpstr>Hoja1</vt:lpstr>
      <vt:lpstr>'2023 presupuesto'!Área_de_impresión</vt:lpstr>
      <vt:lpstr>'Ejecucion Mensual junio 2025'!Área_de_impresión</vt:lpstr>
      <vt:lpstr>ENERO!Área_de_impresión</vt:lpstr>
      <vt:lpstr>'JULIO 2022'!Área_de_impresión</vt:lpstr>
      <vt:lpstr>MARZO!Área_de_impresión</vt:lpstr>
      <vt:lpstr>'MARZO 2022'!Área_de_impresión</vt:lpstr>
      <vt:lpstr>'Mayo 2022'!Área_de_impresión</vt:lpstr>
      <vt:lpstr>NOVIEMBRE!Área_de_impresión</vt:lpstr>
      <vt:lpstr>'Presupuesto aprobado'!Área_de_impresión</vt:lpstr>
      <vt:lpstr>'Ejecucion Mensual junio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2025-07-08T19:29:26Z</dcterms:modified>
</cp:coreProperties>
</file>