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710" windowHeight="5295" firstSheet="6" activeTab="6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nsual febrero 2025" sheetId="14" r:id="rId7"/>
    <sheet name="2023 presupuesto" sheetId="15" state="hidden" r:id="rId8"/>
    <sheet name="MARZO" sheetId="8" state="hidden" r:id="rId9"/>
    <sheet name="Hoja1" sheetId="4" state="hidden" r:id="rId10"/>
  </sheets>
  <definedNames>
    <definedName name="_xlnm.Print_Area" localSheetId="7">'2023 presupuesto'!$A$1:$D$62</definedName>
    <definedName name="_xlnm.Print_Area" localSheetId="6">'Ejecucion Mensual febrero 2025'!$B$1:$T$107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Mensual febrero 2025'!$1:$8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4" l="1"/>
  <c r="T66" i="14"/>
  <c r="T65" i="14"/>
  <c r="T64" i="14"/>
  <c r="T63" i="14"/>
  <c r="T61" i="14"/>
  <c r="T60" i="14"/>
  <c r="T59" i="14"/>
  <c r="T58" i="14"/>
  <c r="T57" i="14"/>
  <c r="T56" i="14"/>
  <c r="T55" i="14"/>
  <c r="T54" i="14"/>
  <c r="T53" i="14"/>
  <c r="T35" i="14"/>
  <c r="T34" i="14"/>
  <c r="T33" i="14"/>
  <c r="T32" i="14"/>
  <c r="T31" i="14"/>
  <c r="T30" i="14"/>
  <c r="T29" i="14"/>
  <c r="T28" i="14"/>
  <c r="T27" i="14"/>
  <c r="T25" i="14"/>
  <c r="T24" i="14"/>
  <c r="T23" i="14"/>
  <c r="T22" i="14"/>
  <c r="T21" i="14"/>
  <c r="T20" i="14"/>
  <c r="T19" i="14"/>
  <c r="T18" i="14"/>
  <c r="T17" i="14"/>
  <c r="T15" i="14"/>
  <c r="T14" i="14"/>
  <c r="T13" i="14"/>
  <c r="T12" i="14"/>
  <c r="T11" i="14"/>
  <c r="R70" i="14"/>
  <c r="R62" i="14"/>
  <c r="R52" i="14"/>
  <c r="R44" i="14"/>
  <c r="R36" i="14"/>
  <c r="R26" i="14"/>
  <c r="R16" i="14"/>
  <c r="R10" i="14"/>
  <c r="D10" i="14"/>
  <c r="D62" i="14"/>
  <c r="D52" i="14"/>
  <c r="D26" i="14"/>
  <c r="D16" i="14"/>
  <c r="T75" i="14"/>
  <c r="T71" i="14"/>
  <c r="T76" i="14"/>
  <c r="T77" i="14"/>
  <c r="T78" i="14"/>
  <c r="T79" i="14"/>
  <c r="T80" i="14"/>
  <c r="T81" i="14"/>
  <c r="T82" i="14"/>
  <c r="T67" i="14"/>
  <c r="T68" i="14"/>
  <c r="T69" i="14"/>
  <c r="T72" i="14"/>
  <c r="T73" i="14"/>
  <c r="T47" i="14"/>
  <c r="T48" i="14"/>
  <c r="T49" i="14"/>
  <c r="T50" i="14"/>
  <c r="T51" i="14"/>
  <c r="T46" i="14"/>
  <c r="T45" i="14"/>
  <c r="T37" i="14"/>
  <c r="T38" i="14"/>
  <c r="T39" i="14"/>
  <c r="T40" i="14"/>
  <c r="T41" i="14"/>
  <c r="T42" i="14"/>
  <c r="T43" i="14"/>
  <c r="S70" i="14"/>
  <c r="T70" i="14" s="1"/>
  <c r="S62" i="14"/>
  <c r="S52" i="14"/>
  <c r="S44" i="14"/>
  <c r="T44" i="14" s="1"/>
  <c r="S36" i="14"/>
  <c r="T36" i="14" s="1"/>
  <c r="S26" i="14"/>
  <c r="S16" i="14"/>
  <c r="R9" i="14" l="1"/>
  <c r="D83" i="14"/>
  <c r="R83" i="14"/>
  <c r="T62" i="14"/>
  <c r="T52" i="14"/>
  <c r="D9" i="14"/>
  <c r="T10" i="14"/>
  <c r="S9" i="14"/>
  <c r="T9" i="14" s="1"/>
  <c r="T16" i="14"/>
  <c r="S83" i="14"/>
  <c r="T26" i="14"/>
  <c r="T83" i="14" l="1"/>
  <c r="C62" i="15" l="1"/>
  <c r="D40" i="15"/>
  <c r="D37" i="15"/>
  <c r="D39" i="15"/>
  <c r="E29" i="15"/>
  <c r="B28" i="15"/>
  <c r="D28" i="15" s="1"/>
  <c r="C22" i="15"/>
  <c r="C36" i="15"/>
  <c r="D36" i="15" s="1"/>
  <c r="C46" i="15"/>
  <c r="D46" i="15" s="1"/>
  <c r="G45" i="15"/>
  <c r="G35" i="15"/>
  <c r="G25" i="15"/>
  <c r="G15" i="15"/>
  <c r="G9" i="15"/>
  <c r="B45" i="15"/>
  <c r="B35" i="15"/>
  <c r="B15" i="15"/>
  <c r="B9" i="15"/>
  <c r="D9" i="15" s="1"/>
  <c r="D50" i="15" l="1"/>
  <c r="C50" i="15"/>
  <c r="B25" i="15"/>
  <c r="B50" i="15" s="1"/>
  <c r="G50" i="15"/>
  <c r="B8" i="15" l="1"/>
  <c r="Q82" i="14" l="1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C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C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H83" i="12" s="1"/>
  <c r="G10" i="12"/>
  <c r="F10" i="12"/>
  <c r="F83" i="12" s="1"/>
  <c r="E10" i="12"/>
  <c r="D10" i="12"/>
  <c r="C10" i="12"/>
  <c r="P9" i="12"/>
  <c r="Q44" i="12" l="1"/>
  <c r="J83" i="12"/>
  <c r="Q62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l="1"/>
  <c r="M9" i="11"/>
  <c r="N9" i="11"/>
  <c r="Q62" i="11"/>
  <c r="E83" i="11"/>
  <c r="O9" i="11"/>
  <c r="Q70" i="11"/>
  <c r="G83" i="11"/>
  <c r="C9" i="11"/>
  <c r="G9" i="11"/>
  <c r="I83" i="11"/>
  <c r="L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Q15" i="10"/>
  <c r="Q14" i="10"/>
  <c r="Q13" i="10"/>
  <c r="Q12" i="10"/>
  <c r="P10" i="10"/>
  <c r="P83" i="10" s="1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l="1"/>
  <c r="Q70" i="10"/>
  <c r="L83" i="10"/>
  <c r="F83" i="10"/>
  <c r="N83" i="10"/>
  <c r="L9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O9" i="5" s="1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C10" i="5"/>
  <c r="Q16" i="8" l="1"/>
  <c r="F9" i="8"/>
  <c r="N9" i="8"/>
  <c r="J9" i="8"/>
  <c r="D83" i="5"/>
  <c r="F83" i="8"/>
  <c r="N83" i="8"/>
  <c r="Q44" i="8"/>
  <c r="P83" i="8"/>
  <c r="H83" i="8"/>
  <c r="M9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<sst xmlns="http://schemas.openxmlformats.org/spreadsheetml/2006/main" count="950" uniqueCount="156">
  <si>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</si>
  <si>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</si>
  <si>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</si>
  <si>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</si>
  <si>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</si>
  <si>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</si>
  <si>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</si>
  <si>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</si>
  <si>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</si>
  <si>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</si>
  <si>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</si>
  <si>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</si>
  <si>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</si>
  <si>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</si>
  <si>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</si>
  <si>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</si>
  <si>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</si>
  <si>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</si>
  <si>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</si>
  <si>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</si>
  <si>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</si>
  <si>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</si>
  <si>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</si>
  <si>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</si>
  <si>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</si>
  <si>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</si>
  <si>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</si>
  <si>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</si>
  <si>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</si>
  <si>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</si>
  <si>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</si>
  <si>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</si>
  <si>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</si>
  <si>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</si>
  <si>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</si>
  <si>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</si>
  <si>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</si>
  <si>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</si>
  <si>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</si>
  <si>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</si>
  <si>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</si>
  <si>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</si>
  <si>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</si>
  <si>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</si>
  <si>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</si>
  <si>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</si>
  <si>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</si>
  <si>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</si>
  <si>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</si>
  <si>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</si>
  <si>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</si>
  <si>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</si>
  <si>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</si>
  <si>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</si>
  <si>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</si>
  <si>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</si>
  <si>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</si>
  <si>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</si>
  <si>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</si>
  <si>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</si>
  <si>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</si>
  <si>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</si>
  <si>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</si>
  <si>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</si>
  <si>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</si>
  <si>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</si>
  <si>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</si>
  <si>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</si>
  <si>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</si>
  <si>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</si>
  <si>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</si>
  <si>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</si>
  <si>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</si>
  <si>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</si>
  <si>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</si>
  <si>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</si>
  <si>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</si>
  <si>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</si>
  <si>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</si>
  <si>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</si>
  <si>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</si>
  <si>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</si>
  <si>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</si>
  <si>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</si>
  <si>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</si>
  <si>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</si>
  <si>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</si>
  <si>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</si>
  <si>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</si>
  <si>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</si>
  <si>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</si>
  <si>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</si>
  <si>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</si>
  <si>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</si>
  <si>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</si>
  <si>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</si>
  <si>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</si>
  <si>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</si>
  <si>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</si>
  <si>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</si>
  <si>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</si>
  <si>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</si>
  <si>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</si>
  <si>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</si>
  <si>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</si>
  <si>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</si>
  <si>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</si>
  <si>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</si>
  <si>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</si>
  <si>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</si>
  <si>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</si>
  <si>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</si>
  <si>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</si>
  <si>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</si>
  <si>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</si>
  <si>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</si>
  <si>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</si>
  <si>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</si>
  <si>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</si>
  <si>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</si>
  <si>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</si>
  <si>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</si>
  <si>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</si>
  <si>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</si>
  <si>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</si>
  <si>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</si>
  <si>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</si>
  <si>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</si>
  <si>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</si>
  <si>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Presupuesto Comprometido</t>
  </si>
  <si>
    <t>DEPARTAMENTO FINANCIERO</t>
  </si>
  <si>
    <t>DIVISION DE PRESUPUESTO</t>
  </si>
  <si>
    <t>Techo Presupuestario</t>
  </si>
  <si>
    <t>Presupuesto POA</t>
  </si>
  <si>
    <t>DIFERENCIA</t>
  </si>
  <si>
    <t>DEUDAS</t>
  </si>
  <si>
    <t>LIBRETAS ADENDA</t>
  </si>
  <si>
    <t xml:space="preserve">LIBRETAS PROCESO DE URGENCIA </t>
  </si>
  <si>
    <t>CONTRATO DE REMODELACION DE OFICINAS</t>
  </si>
  <si>
    <t>MEGA CENTRO</t>
  </si>
  <si>
    <t>LICENCIA</t>
  </si>
  <si>
    <t>ALMUERZO</t>
  </si>
  <si>
    <t>OFICINA DE SAMBIL</t>
  </si>
  <si>
    <t>PARQUE DEL ESTE</t>
  </si>
  <si>
    <t>UNIFORMES</t>
  </si>
  <si>
    <t>Encargado de Presupuesto (Interina)</t>
  </si>
  <si>
    <t>Director Administrativo Financiero</t>
  </si>
  <si>
    <t>Licdo. Dagoberto Ovalles Mordan</t>
  </si>
  <si>
    <t>Licdo. Victor I. Vasquez</t>
  </si>
  <si>
    <t>Fuente: SIGEF</t>
  </si>
  <si>
    <r>
      <t>Presupuesto aprobado</t>
    </r>
    <r>
      <rPr>
        <sz val="11"/>
        <color rgb="FF000000"/>
        <rFont val="Calibri"/>
        <family val="2"/>
      </rPr>
      <t>: Se refiere al prepuesto aprobado en Ley de Presupuesto General del Estado</t>
    </r>
  </si>
  <si>
    <r>
      <t>Presupuesto modificado</t>
    </r>
    <r>
      <rPr>
        <sz val="11"/>
        <color rgb="FF000000"/>
        <rFont val="Calibri"/>
        <family val="2"/>
      </rPr>
      <t xml:space="preserve">: Se refiere al presupuesto aprobado en caso de que el Congreso Nacional apruebe </t>
    </r>
  </si>
  <si>
    <t>Un presupuesto complementario.</t>
  </si>
  <si>
    <r>
      <t xml:space="preserve">Total devengado: </t>
    </r>
    <r>
      <rPr>
        <sz val="11"/>
        <color rgb="FF000000"/>
        <rFont val="Calibri"/>
        <family val="2"/>
      </rPr>
      <t>Son los recursos financieros que surge con la obligación de pago por la recepción de conformidad</t>
    </r>
  </si>
  <si>
    <t xml:space="preserve">de obras, bienes y servicios oportunamente contratados o, en los casos de gastos sin contraprestación,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</si>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</sst>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164" fontId="7" fillId="6" borderId="0" xfId="1" applyFont="1" applyFill="1" applyAlignment="1">
      <alignment vertical="center" wrapText="1"/>
    </xf>
    <xf numFmtId="165" fontId="0" fillId="0" borderId="0" xfId="0" applyNumberFormat="1"/>
    <xf numFmtId="0" fontId="23" fillId="0" borderId="0" xfId="0" applyFont="1"/>
    <xf numFmtId="164" fontId="11" fillId="0" borderId="0" xfId="1" applyFont="1" applyAlignment="1">
      <alignment vertical="center" wrapText="1"/>
    </xf>
    <xf numFmtId="164" fontId="12" fillId="0" borderId="0" xfId="1" applyFont="1" applyAlignment="1">
      <alignment vertical="center" wrapText="1"/>
    </xf>
    <xf numFmtId="164" fontId="12" fillId="0" borderId="0" xfId="1" applyFont="1"/>
    <xf numFmtId="164" fontId="11" fillId="4" borderId="9" xfId="1" applyFont="1" applyFill="1" applyBorder="1"/>
    <xf numFmtId="164" fontId="11" fillId="0" borderId="0" xfId="1" applyFont="1"/>
    <xf numFmtId="0" fontId="25" fillId="0" borderId="8" xfId="0" applyFont="1" applyBorder="1" applyAlignment="1">
      <alignment horizontal="left"/>
    </xf>
    <xf numFmtId="164" fontId="25" fillId="0" borderId="8" xfId="1" applyFont="1" applyBorder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vertical="center" wrapText="1"/>
    </xf>
    <xf numFmtId="164" fontId="26" fillId="0" borderId="0" xfId="1" applyFont="1"/>
    <xf numFmtId="164" fontId="26" fillId="0" borderId="0" xfId="0" applyNumberFormat="1" applyFont="1"/>
    <xf numFmtId="0" fontId="26" fillId="0" borderId="0" xfId="0" applyFont="1" applyAlignment="1">
      <alignment horizontal="left"/>
    </xf>
    <xf numFmtId="164" fontId="26" fillId="0" borderId="0" xfId="1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24" fillId="4" borderId="9" xfId="0" applyFont="1" applyFill="1" applyBorder="1" applyAlignment="1">
      <alignment vertical="center"/>
    </xf>
    <xf numFmtId="164" fontId="25" fillId="4" borderId="9" xfId="1" applyFont="1" applyFill="1" applyBorder="1"/>
    <xf numFmtId="0" fontId="8" fillId="0" borderId="11" xfId="0" applyFont="1" applyBorder="1" applyAlignment="1">
      <alignment horizontal="left"/>
    </xf>
    <xf numFmtId="164" fontId="6" fillId="0" borderId="11" xfId="1" applyFont="1" applyBorder="1" applyAlignment="1">
      <alignment horizontal="left" vertical="center" wrapText="1"/>
    </xf>
    <xf numFmtId="164" fontId="6" fillId="0" borderId="11" xfId="1" applyFont="1" applyBorder="1" applyAlignment="1">
      <alignment vertical="center" wrapText="1"/>
    </xf>
    <xf numFmtId="0" fontId="9" fillId="0" borderId="11" xfId="0" applyFont="1" applyBorder="1" applyAlignment="1">
      <alignment horizontal="left"/>
    </xf>
    <xf numFmtId="164" fontId="7" fillId="0" borderId="11" xfId="1" applyFont="1" applyBorder="1" applyAlignment="1">
      <alignment vertical="center" wrapText="1"/>
    </xf>
    <xf numFmtId="164" fontId="7" fillId="0" borderId="11" xfId="1" applyFont="1" applyBorder="1"/>
    <xf numFmtId="0" fontId="9" fillId="0" borderId="11" xfId="0" applyFont="1" applyBorder="1" applyAlignment="1">
      <alignment horizontal="left" wrapText="1"/>
    </xf>
    <xf numFmtId="164" fontId="6" fillId="0" borderId="11" xfId="1" applyFont="1" applyBorder="1"/>
    <xf numFmtId="0" fontId="9" fillId="0" borderId="11" xfId="0" applyFont="1" applyBorder="1"/>
    <xf numFmtId="0" fontId="8" fillId="0" borderId="11" xfId="0" applyFont="1" applyBorder="1" applyAlignment="1">
      <alignment horizontal="left" wrapText="1"/>
    </xf>
    <xf numFmtId="165" fontId="6" fillId="0" borderId="11" xfId="0" applyNumberFormat="1" applyFont="1" applyBorder="1"/>
    <xf numFmtId="165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164" fontId="6" fillId="4" borderId="11" xfId="1" applyFont="1" applyFill="1" applyBorder="1"/>
    <xf numFmtId="0" fontId="27" fillId="0" borderId="0" xfId="0" applyFont="1"/>
    <xf numFmtId="0" fontId="13" fillId="3" borderId="11" xfId="0" applyFont="1" applyFill="1" applyBorder="1" applyAlignment="1">
      <alignment horizontal="center"/>
    </xf>
    <xf numFmtId="164" fontId="7" fillId="0" borderId="11" xfId="0" applyNumberFormat="1" applyFont="1" applyBorder="1"/>
    <xf numFmtId="164" fontId="6" fillId="0" borderId="11" xfId="0" applyNumberFormat="1" applyFont="1" applyBorder="1"/>
    <xf numFmtId="164" fontId="0" fillId="0" borderId="0" xfId="1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>
      <alignment horizontal="left" vertical="center"/>
    </xf>
    <xf numFmtId="164" fontId="13" fillId="2" borderId="13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24" fillId="2" borderId="2" xfId="1" applyFont="1" applyFill="1" applyBorder="1" applyAlignment="1">
      <alignment horizontal="center" vertical="center" wrapText="1"/>
    </xf>
    <xf numFmtId="164" fontId="24" fillId="2" borderId="6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1" fillId="0" borderId="0" xfId="0" applyFont="1" applyAlignment="1"/>
    <xf numFmtId="0" fontId="17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152401</xdr:rowOff>
    </xdr:from>
    <xdr:to>
      <xdr:col>1</xdr:col>
      <xdr:colOff>1133476</xdr:colOff>
      <xdr:row>0</xdr:row>
      <xdr:rowOff>342901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9526" y="152401"/>
          <a:ext cx="1123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1219201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19201" cy="1066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96" t="s">
        <v>0</v>
      </c>
      <c r="C2" s="97"/>
      <c r="D2" s="97"/>
    </row>
    <row r="3" spans="2:5" ht="21" customHeight="1" x14ac:dyDescent="0.25">
      <c r="B3" s="98" t="s">
        <v>1</v>
      </c>
      <c r="C3" s="99"/>
      <c r="D3" s="99"/>
    </row>
    <row r="4" spans="2:5" ht="15.75" x14ac:dyDescent="0.25">
      <c r="B4" s="100">
        <v>2022</v>
      </c>
      <c r="C4" s="101"/>
      <c r="D4" s="101"/>
    </row>
    <row r="5" spans="2:5" ht="15.75" customHeight="1" x14ac:dyDescent="0.25">
      <c r="B5" s="102" t="s">
        <v>2</v>
      </c>
      <c r="C5" s="103"/>
      <c r="D5" s="103"/>
    </row>
    <row r="6" spans="2:5" ht="15.75" customHeight="1" x14ac:dyDescent="0.25">
      <c r="B6" s="103" t="s">
        <v>3</v>
      </c>
      <c r="C6" s="103"/>
      <c r="D6" s="103"/>
    </row>
    <row r="8" spans="2:5" ht="15" customHeight="1" x14ac:dyDescent="0.25">
      <c r="B8" s="104" t="s">
        <v>4</v>
      </c>
      <c r="C8" s="105" t="s">
        <v>5</v>
      </c>
      <c r="D8" s="105" t="s">
        <v>6</v>
      </c>
    </row>
    <row r="9" spans="2:5" ht="30" customHeight="1" x14ac:dyDescent="0.25">
      <c r="B9" s="104"/>
      <c r="C9" s="106"/>
      <c r="D9" s="106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93" t="s">
        <v>99</v>
      </c>
      <c r="D92" s="93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93"/>
      <c r="D96" s="93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94"/>
      <c r="C99" s="94"/>
      <c r="D99" s="94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95"/>
      <c r="C102" s="95"/>
      <c r="D102" s="95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2:17" ht="21" customHeight="1" x14ac:dyDescent="0.25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2:17" ht="15.75" x14ac:dyDescent="0.25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2:17" ht="15.75" customHeight="1" x14ac:dyDescent="0.25"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7" ht="24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93" t="s">
        <v>99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spans="1:17" ht="23.25" x14ac:dyDescent="0.35">
      <c r="B95" s="28" t="s">
        <v>101</v>
      </c>
      <c r="C95" s="107" t="s">
        <v>103</v>
      </c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ht="23.25" hidden="1" x14ac:dyDescent="0.35">
      <c r="B96" s="94"/>
      <c r="C96" s="94"/>
      <c r="D96" s="94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95"/>
      <c r="C99" s="95"/>
      <c r="D99" s="95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3" t="s">
        <v>102</v>
      </c>
      <c r="L94" s="93"/>
      <c r="M94" s="93"/>
      <c r="N94" s="93"/>
    </row>
    <row r="95" spans="2:17" ht="23.25" x14ac:dyDescent="0.35">
      <c r="B95" s="45" t="s">
        <v>125</v>
      </c>
      <c r="H95" s="46"/>
      <c r="I95" s="46"/>
      <c r="J95" s="46"/>
      <c r="K95" s="111" t="s">
        <v>123</v>
      </c>
      <c r="L95" s="111"/>
      <c r="M95" s="111"/>
      <c r="N95" s="111"/>
    </row>
    <row r="97" spans="1:17" ht="33.75" customHeight="1" x14ac:dyDescent="0.35">
      <c r="A97" s="1" t="s">
        <v>96</v>
      </c>
      <c r="D97" s="93" t="s">
        <v>99</v>
      </c>
      <c r="E97" s="93"/>
      <c r="F97" s="9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7" t="s">
        <v>126</v>
      </c>
      <c r="E98" s="107"/>
      <c r="F98" s="10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3" t="s">
        <v>102</v>
      </c>
      <c r="L94" s="93"/>
      <c r="M94" s="93"/>
      <c r="N94" s="93"/>
    </row>
    <row r="95" spans="2:17" ht="23.25" x14ac:dyDescent="0.35">
      <c r="B95" s="45" t="s">
        <v>125</v>
      </c>
      <c r="H95" s="46"/>
      <c r="I95" s="46"/>
      <c r="J95" s="46"/>
      <c r="K95" s="111" t="s">
        <v>123</v>
      </c>
      <c r="L95" s="111"/>
      <c r="M95" s="111"/>
      <c r="N95" s="111"/>
    </row>
    <row r="97" spans="1:17" ht="33.75" customHeight="1" x14ac:dyDescent="0.35">
      <c r="A97" s="1" t="s">
        <v>96</v>
      </c>
      <c r="D97" s="93" t="s">
        <v>99</v>
      </c>
      <c r="E97" s="93"/>
      <c r="F97" s="9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7" t="s">
        <v>126</v>
      </c>
      <c r="E98" s="107"/>
      <c r="F98" s="10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12" t="s">
        <v>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3" t="s">
        <v>102</v>
      </c>
      <c r="L94" s="93"/>
      <c r="M94" s="93"/>
      <c r="N94" s="93"/>
    </row>
    <row r="95" spans="2:17" ht="23.25" x14ac:dyDescent="0.35">
      <c r="B95" s="45" t="s">
        <v>125</v>
      </c>
      <c r="H95" s="46"/>
      <c r="I95" s="46"/>
      <c r="J95" s="46"/>
      <c r="K95" s="111" t="s">
        <v>123</v>
      </c>
      <c r="L95" s="111"/>
      <c r="M95" s="111"/>
      <c r="N95" s="111"/>
    </row>
    <row r="97" spans="1:17" ht="33.75" customHeight="1" x14ac:dyDescent="0.35">
      <c r="A97" s="1" t="s">
        <v>96</v>
      </c>
      <c r="D97" s="93" t="s">
        <v>99</v>
      </c>
      <c r="E97" s="93"/>
      <c r="F97" s="9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7" t="s">
        <v>126</v>
      </c>
      <c r="E98" s="107"/>
      <c r="F98" s="10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12" t="s">
        <v>127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93" t="s">
        <v>99</v>
      </c>
      <c r="K94" s="93"/>
      <c r="L94" s="93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07" t="s">
        <v>126</v>
      </c>
      <c r="K95" s="107"/>
      <c r="L95" s="107"/>
      <c r="M95" s="46"/>
      <c r="N95" s="46"/>
    </row>
    <row r="97" spans="1:17" ht="33.75" customHeight="1" x14ac:dyDescent="0.35">
      <c r="A97" s="1" t="s">
        <v>96</v>
      </c>
      <c r="D97" s="93"/>
      <c r="E97" s="93"/>
      <c r="F97" s="9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7"/>
      <c r="E98" s="107"/>
      <c r="F98" s="10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topLeftCell="B1" zoomScaleNormal="100" zoomScaleSheetLayoutView="100" workbookViewId="0">
      <selection activeCell="S104" sqref="S104:T104"/>
    </sheetView>
  </sheetViews>
  <sheetFormatPr defaultColWidth="11.42578125" defaultRowHeight="15" x14ac:dyDescent="0.25"/>
  <cols>
    <col min="1" max="1" width="5.85546875" hidden="1" customWidth="1"/>
    <col min="2" max="2" width="74" customWidth="1"/>
    <col min="3" max="3" width="30.85546875" bestFit="1" customWidth="1"/>
    <col min="4" max="4" width="24" customWidth="1"/>
    <col min="5" max="5" width="19.85546875" hidden="1" customWidth="1"/>
    <col min="6" max="6" width="17" hidden="1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19.42578125" hidden="1" customWidth="1"/>
    <col min="17" max="17" width="20.28515625" hidden="1" customWidth="1"/>
    <col min="18" max="18" width="22.42578125" customWidth="1"/>
    <col min="19" max="19" width="24.42578125" customWidth="1"/>
    <col min="20" max="20" width="23.85546875" customWidth="1"/>
  </cols>
  <sheetData>
    <row r="1" spans="2:20" ht="28.5" customHeight="1" x14ac:dyDescent="0.25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2:20" ht="21" customHeight="1" x14ac:dyDescent="0.25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2:20" ht="18.75" customHeight="1" x14ac:dyDescent="0.25">
      <c r="B3" s="100">
        <v>2025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2:20" ht="15.75" customHeight="1" x14ac:dyDescent="0.25">
      <c r="B4" s="112" t="s">
        <v>127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0" ht="15.75" customHeight="1" x14ac:dyDescent="0.25">
      <c r="B5" s="103" t="s">
        <v>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7" spans="2:20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91"/>
      <c r="S7" s="92" t="s">
        <v>7</v>
      </c>
      <c r="T7" s="92"/>
    </row>
    <row r="8" spans="2:20" ht="30" customHeight="1" x14ac:dyDescent="0.35">
      <c r="B8" s="114"/>
      <c r="C8" s="115"/>
      <c r="D8" s="11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  <c r="R8" s="85" t="s">
        <v>8</v>
      </c>
      <c r="S8" s="85" t="s">
        <v>9</v>
      </c>
      <c r="T8" s="85" t="s">
        <v>20</v>
      </c>
    </row>
    <row r="9" spans="2:20" s="4" customFormat="1" ht="27" customHeight="1" x14ac:dyDescent="0.3">
      <c r="B9" s="70" t="s">
        <v>21</v>
      </c>
      <c r="C9" s="71">
        <f>+C10+C16+C26+C36+C44+C52+C62+C67+C70</f>
        <v>2403578297</v>
      </c>
      <c r="D9" s="71">
        <f>+D10+D16+D26+D36+D44+D52+D62+D67+D70</f>
        <v>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>+E9+F9+G9+H9+I9+J9+K9+L9+M9+N9+O9+P9</f>
        <v>0</v>
      </c>
      <c r="R9" s="71">
        <f>+R10+R16+R26+R36+R44+R52+R62+R67+R70</f>
        <v>59347772.679999992</v>
      </c>
      <c r="S9" s="71">
        <f>+S10+S16+S26+S36+S44+S52+S62+S67+S70</f>
        <v>71310108.339999989</v>
      </c>
      <c r="T9" s="71">
        <f>+S9+R9</f>
        <v>130657881.01999998</v>
      </c>
    </row>
    <row r="10" spans="2:20" s="4" customFormat="1" ht="27" customHeight="1" x14ac:dyDescent="0.35">
      <c r="B10" s="70" t="s">
        <v>22</v>
      </c>
      <c r="C10" s="72">
        <f>SUM(C11:C15)</f>
        <v>754531197</v>
      </c>
      <c r="D10" s="72">
        <f>SUM(D11:D15)</f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9">
        <f>SUM(Q11:Q15)</f>
        <v>0</v>
      </c>
      <c r="R10" s="72">
        <f>+R11+R12+R15</f>
        <v>48481923.18</v>
      </c>
      <c r="S10" s="72">
        <f>+S11+S12+S15+S13</f>
        <v>49982211.829999991</v>
      </c>
      <c r="T10" s="72">
        <f>SUM(T11:T15)</f>
        <v>98464135.00999999</v>
      </c>
    </row>
    <row r="11" spans="2:20" s="4" customFormat="1" ht="27" customHeight="1" x14ac:dyDescent="0.35">
      <c r="B11" s="73" t="s">
        <v>23</v>
      </c>
      <c r="C11" s="74">
        <v>576509282</v>
      </c>
      <c r="D11" s="75">
        <v>-32401215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2"/>
      <c r="Q11" s="13">
        <f>+E11+F11+G11+H11+I11+J11+K11+L11+M11+N11+O11+P11</f>
        <v>0</v>
      </c>
      <c r="R11" s="74">
        <v>39048947.869999997</v>
      </c>
      <c r="S11" s="74">
        <v>40322256.659999996</v>
      </c>
      <c r="T11" s="86">
        <f>+S11+R11</f>
        <v>79371204.530000001</v>
      </c>
    </row>
    <row r="12" spans="2:20" s="4" customFormat="1" ht="27" customHeight="1" x14ac:dyDescent="0.35">
      <c r="B12" s="73" t="s">
        <v>24</v>
      </c>
      <c r="C12" s="74">
        <v>104006853</v>
      </c>
      <c r="D12" s="75">
        <v>22020000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3">
        <f>+E12+F12+G12+H12+I12+J12+K12+L12+M12+N12+O12+P12</f>
        <v>0</v>
      </c>
      <c r="R12" s="74">
        <v>3494000</v>
      </c>
      <c r="S12" s="74">
        <v>3509000</v>
      </c>
      <c r="T12" s="86">
        <f t="shared" ref="T12:T35" si="0">+S12+R12</f>
        <v>7003000</v>
      </c>
    </row>
    <row r="13" spans="2:20" s="4" customFormat="1" ht="27" customHeight="1" x14ac:dyDescent="0.35">
      <c r="B13" s="73" t="s">
        <v>25</v>
      </c>
      <c r="C13" s="74">
        <v>0</v>
      </c>
      <c r="D13" s="75">
        <v>468000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3">
        <f>+E13+F13+G13+H13+I13+J13+K13+L13+M13+N13+O13</f>
        <v>0</v>
      </c>
      <c r="R13" s="74">
        <v>0</v>
      </c>
      <c r="S13" s="74">
        <v>33612.800000000003</v>
      </c>
      <c r="T13" s="86">
        <f t="shared" si="0"/>
        <v>33612.800000000003</v>
      </c>
    </row>
    <row r="14" spans="2:20" s="4" customFormat="1" ht="27" customHeight="1" x14ac:dyDescent="0.35">
      <c r="B14" s="73" t="s">
        <v>26</v>
      </c>
      <c r="C14" s="74">
        <v>10000000</v>
      </c>
      <c r="D14" s="7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3">
        <f>+E14+F14+G14+H14+I14+J14+K14+L14+M14+N14+O14</f>
        <v>0</v>
      </c>
      <c r="R14" s="74"/>
      <c r="S14" s="74"/>
      <c r="T14" s="86">
        <f t="shared" si="0"/>
        <v>0</v>
      </c>
    </row>
    <row r="15" spans="2:20" s="4" customFormat="1" ht="27" customHeight="1" x14ac:dyDescent="0.35">
      <c r="B15" s="73" t="s">
        <v>27</v>
      </c>
      <c r="C15" s="74">
        <v>64015062</v>
      </c>
      <c r="D15" s="75">
        <v>9913215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3">
        <f>+E15+F15+G15+H15+I15+J15+K15+L15+M15+N15+O15+P15</f>
        <v>0</v>
      </c>
      <c r="R15" s="74">
        <v>5938975.3099999996</v>
      </c>
      <c r="S15" s="74">
        <v>6117342.3700000001</v>
      </c>
      <c r="T15" s="86">
        <f t="shared" si="0"/>
        <v>12056317.68</v>
      </c>
    </row>
    <row r="16" spans="2:20" s="4" customFormat="1" ht="27" customHeight="1" x14ac:dyDescent="0.35">
      <c r="B16" s="70" t="s">
        <v>28</v>
      </c>
      <c r="C16" s="72">
        <f>SUM(C17:C25)</f>
        <v>1375962044</v>
      </c>
      <c r="D16" s="72">
        <f>SUM(D17:D25)</f>
        <v>17833405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>
        <f>+Q17+Q18+Q19+Q20+Q21+Q22+Q23+Q24+Q25</f>
        <v>0</v>
      </c>
      <c r="R16" s="72">
        <f>SUM(R17:R25)</f>
        <v>6382203.1599999992</v>
      </c>
      <c r="S16" s="72">
        <f>SUM(S17:S25)</f>
        <v>15822013.579999998</v>
      </c>
      <c r="T16" s="87">
        <f>+T17+T18+T19+T20+T21+T22+T23+T24+T25</f>
        <v>22204216.739999998</v>
      </c>
    </row>
    <row r="17" spans="2:20" s="4" customFormat="1" ht="27" customHeight="1" x14ac:dyDescent="0.35">
      <c r="B17" s="73" t="s">
        <v>29</v>
      </c>
      <c r="C17" s="74">
        <v>88764349</v>
      </c>
      <c r="D17" s="7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3">
        <f t="shared" ref="Q17:Q80" si="1">+E17+F17+G17+H17+I17+J17+K17+L17+M17+N17+O17+P17</f>
        <v>0</v>
      </c>
      <c r="R17" s="74">
        <v>3231502.33</v>
      </c>
      <c r="S17" s="74">
        <v>3619225.9</v>
      </c>
      <c r="T17" s="86">
        <f t="shared" si="0"/>
        <v>6850728.2300000004</v>
      </c>
    </row>
    <row r="18" spans="2:20" s="4" customFormat="1" ht="27" customHeight="1" x14ac:dyDescent="0.35">
      <c r="B18" s="73" t="s">
        <v>30</v>
      </c>
      <c r="C18" s="74">
        <v>893080000</v>
      </c>
      <c r="D18" s="75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3">
        <f t="shared" si="1"/>
        <v>0</v>
      </c>
      <c r="R18" s="74"/>
      <c r="S18" s="74">
        <v>120800</v>
      </c>
      <c r="T18" s="86">
        <f t="shared" si="0"/>
        <v>120800</v>
      </c>
    </row>
    <row r="19" spans="2:20" s="4" customFormat="1" ht="27" customHeight="1" x14ac:dyDescent="0.35">
      <c r="B19" s="73" t="s">
        <v>31</v>
      </c>
      <c r="C19" s="74">
        <v>40200000</v>
      </c>
      <c r="D19" s="75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3">
        <f t="shared" si="1"/>
        <v>0</v>
      </c>
      <c r="R19" s="74">
        <v>66758.399999999994</v>
      </c>
      <c r="S19" s="74">
        <v>1299356.7</v>
      </c>
      <c r="T19" s="86">
        <f t="shared" si="0"/>
        <v>1366115.0999999999</v>
      </c>
    </row>
    <row r="20" spans="2:20" s="4" customFormat="1" ht="27" customHeight="1" x14ac:dyDescent="0.35">
      <c r="B20" s="73" t="s">
        <v>32</v>
      </c>
      <c r="C20" s="74">
        <v>1200000</v>
      </c>
      <c r="D20" s="75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3">
        <f t="shared" si="1"/>
        <v>0</v>
      </c>
      <c r="R20" s="74"/>
      <c r="S20" s="74"/>
      <c r="T20" s="86">
        <f t="shared" si="0"/>
        <v>0</v>
      </c>
    </row>
    <row r="21" spans="2:20" s="4" customFormat="1" ht="27" customHeight="1" x14ac:dyDescent="0.35">
      <c r="B21" s="73" t="s">
        <v>33</v>
      </c>
      <c r="C21" s="74">
        <v>160450000</v>
      </c>
      <c r="D21" s="75">
        <v>9833405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1"/>
        <v>0</v>
      </c>
      <c r="R21" s="74">
        <v>717956.31</v>
      </c>
      <c r="S21" s="74">
        <v>1212021.3999999999</v>
      </c>
      <c r="T21" s="86">
        <f t="shared" si="0"/>
        <v>1929977.71</v>
      </c>
    </row>
    <row r="22" spans="2:20" s="4" customFormat="1" ht="27" customHeight="1" x14ac:dyDescent="0.35">
      <c r="B22" s="73" t="s">
        <v>34</v>
      </c>
      <c r="C22" s="74">
        <v>34000000</v>
      </c>
      <c r="D22" s="75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1"/>
        <v>0</v>
      </c>
      <c r="R22" s="74">
        <v>2196353.98</v>
      </c>
      <c r="S22" s="74">
        <v>1860015.5</v>
      </c>
      <c r="T22" s="86">
        <f t="shared" si="0"/>
        <v>4056369.48</v>
      </c>
    </row>
    <row r="23" spans="2:20" s="4" customFormat="1" ht="45.75" customHeight="1" x14ac:dyDescent="0.35">
      <c r="B23" s="76" t="s">
        <v>35</v>
      </c>
      <c r="C23" s="74">
        <v>23050000</v>
      </c>
      <c r="D23" s="75">
        <v>6300000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1"/>
        <v>0</v>
      </c>
      <c r="R23" s="74"/>
      <c r="S23" s="74">
        <v>443515.93</v>
      </c>
      <c r="T23" s="86">
        <f t="shared" si="0"/>
        <v>443515.93</v>
      </c>
    </row>
    <row r="24" spans="2:20" s="4" customFormat="1" ht="43.5" customHeight="1" x14ac:dyDescent="0.35">
      <c r="B24" s="76" t="s">
        <v>36</v>
      </c>
      <c r="C24" s="74">
        <v>55017695</v>
      </c>
      <c r="D24" s="75">
        <v>1700000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1"/>
        <v>0</v>
      </c>
      <c r="R24" s="86">
        <v>169632.14</v>
      </c>
      <c r="S24" s="86">
        <v>5062041.22</v>
      </c>
      <c r="T24" s="86">
        <f t="shared" si="0"/>
        <v>5231673.3599999994</v>
      </c>
    </row>
    <row r="25" spans="2:20" s="4" customFormat="1" ht="27" customHeight="1" x14ac:dyDescent="0.35">
      <c r="B25" s="73" t="s">
        <v>37</v>
      </c>
      <c r="C25" s="74">
        <v>80200000</v>
      </c>
      <c r="D25" s="7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3">
        <f t="shared" si="1"/>
        <v>0</v>
      </c>
      <c r="R25" s="74">
        <v>0</v>
      </c>
      <c r="S25" s="74">
        <v>2205036.9300000002</v>
      </c>
      <c r="T25" s="86">
        <f t="shared" si="0"/>
        <v>2205036.9300000002</v>
      </c>
    </row>
    <row r="26" spans="2:20" s="4" customFormat="1" ht="27" customHeight="1" x14ac:dyDescent="0.35">
      <c r="B26" s="70" t="s">
        <v>38</v>
      </c>
      <c r="C26" s="72">
        <f>SUM(C27:C35)</f>
        <v>93885056</v>
      </c>
      <c r="D26" s="72">
        <f>SUM(D27:D35)</f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>
        <f>+Q27+Q28+Q29+Q30+Q31+Q33+Q32+Q34+Q35+Q36+Q37</f>
        <v>0</v>
      </c>
      <c r="R26" s="72">
        <f>SUM(R27:R35)</f>
        <v>4483646.34</v>
      </c>
      <c r="S26" s="72">
        <f>SUM(S27:S35)</f>
        <v>397190.93</v>
      </c>
      <c r="T26" s="87">
        <f>+T27+T28+T29+T30+T31+T33+T32+T34+T35+T36+T37</f>
        <v>4880837.2699999996</v>
      </c>
    </row>
    <row r="27" spans="2:20" s="4" customFormat="1" ht="27" customHeight="1" x14ac:dyDescent="0.35">
      <c r="B27" s="73" t="s">
        <v>39</v>
      </c>
      <c r="C27" s="74">
        <v>12300020</v>
      </c>
      <c r="D27" s="75"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3">
        <f t="shared" si="1"/>
        <v>0</v>
      </c>
      <c r="R27" s="74">
        <v>0</v>
      </c>
      <c r="S27" s="74">
        <v>39715</v>
      </c>
      <c r="T27" s="86">
        <f t="shared" si="0"/>
        <v>39715</v>
      </c>
    </row>
    <row r="28" spans="2:20" s="4" customFormat="1" ht="27" customHeight="1" x14ac:dyDescent="0.35">
      <c r="B28" s="73" t="s">
        <v>40</v>
      </c>
      <c r="C28" s="74">
        <v>11020000</v>
      </c>
      <c r="D28" s="75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3">
        <f t="shared" si="1"/>
        <v>0</v>
      </c>
      <c r="R28" s="74">
        <v>0</v>
      </c>
      <c r="S28" s="74">
        <v>0</v>
      </c>
      <c r="T28" s="86">
        <f t="shared" si="0"/>
        <v>0</v>
      </c>
    </row>
    <row r="29" spans="2:20" s="4" customFormat="1" ht="27" customHeight="1" x14ac:dyDescent="0.35">
      <c r="B29" s="73" t="s">
        <v>41</v>
      </c>
      <c r="C29" s="74">
        <v>6330000</v>
      </c>
      <c r="D29" s="75"/>
      <c r="E29" s="11"/>
      <c r="F29" s="11"/>
      <c r="G29" s="11"/>
      <c r="H29" s="11"/>
      <c r="I29" s="11"/>
      <c r="J29" s="11"/>
      <c r="K29" s="11"/>
      <c r="L29" s="50"/>
      <c r="M29" s="11"/>
      <c r="N29" s="11"/>
      <c r="O29" s="11"/>
      <c r="P29" s="12"/>
      <c r="Q29" s="13">
        <f t="shared" si="1"/>
        <v>0</v>
      </c>
      <c r="R29" s="74">
        <v>0</v>
      </c>
      <c r="S29" s="74">
        <v>0</v>
      </c>
      <c r="T29" s="86">
        <f t="shared" si="0"/>
        <v>0</v>
      </c>
    </row>
    <row r="30" spans="2:20" s="4" customFormat="1" ht="27" customHeight="1" x14ac:dyDescent="0.35">
      <c r="B30" s="73" t="s">
        <v>42</v>
      </c>
      <c r="C30" s="74">
        <v>500000</v>
      </c>
      <c r="D30" s="75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3">
        <f t="shared" si="1"/>
        <v>0</v>
      </c>
      <c r="R30" s="74">
        <v>0</v>
      </c>
      <c r="S30" s="74">
        <v>0</v>
      </c>
      <c r="T30" s="86">
        <f t="shared" si="0"/>
        <v>0</v>
      </c>
    </row>
    <row r="31" spans="2:20" s="4" customFormat="1" ht="27" customHeight="1" x14ac:dyDescent="0.35">
      <c r="B31" s="73" t="s">
        <v>43</v>
      </c>
      <c r="C31" s="74">
        <v>565000</v>
      </c>
      <c r="D31" s="75">
        <v>300000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>
        <f t="shared" si="1"/>
        <v>0</v>
      </c>
      <c r="R31" s="74">
        <v>0</v>
      </c>
      <c r="S31" s="74">
        <v>277348.65999999997</v>
      </c>
      <c r="T31" s="86">
        <f t="shared" si="0"/>
        <v>277348.65999999997</v>
      </c>
    </row>
    <row r="32" spans="2:20" s="4" customFormat="1" ht="42" customHeight="1" x14ac:dyDescent="0.35">
      <c r="B32" s="73" t="s">
        <v>44</v>
      </c>
      <c r="C32" s="74">
        <v>540000</v>
      </c>
      <c r="D32" s="75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3">
        <f t="shared" si="1"/>
        <v>0</v>
      </c>
      <c r="R32" s="74">
        <v>0</v>
      </c>
      <c r="S32" s="74">
        <v>0</v>
      </c>
      <c r="T32" s="86">
        <f t="shared" si="0"/>
        <v>0</v>
      </c>
    </row>
    <row r="33" spans="2:20" s="4" customFormat="1" ht="39" customHeight="1" x14ac:dyDescent="0.35">
      <c r="B33" s="76" t="s">
        <v>45</v>
      </c>
      <c r="C33" s="74">
        <v>14655000</v>
      </c>
      <c r="D33" s="75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3">
        <f t="shared" si="1"/>
        <v>0</v>
      </c>
      <c r="R33" s="74">
        <v>0</v>
      </c>
      <c r="S33" s="74">
        <v>0</v>
      </c>
      <c r="T33" s="86">
        <f t="shared" si="0"/>
        <v>0</v>
      </c>
    </row>
    <row r="34" spans="2:20" s="4" customFormat="1" ht="39.75" customHeight="1" x14ac:dyDescent="0.35">
      <c r="B34" s="76" t="s">
        <v>46</v>
      </c>
      <c r="C34" s="74"/>
      <c r="D34" s="75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3">
        <f t="shared" si="1"/>
        <v>0</v>
      </c>
      <c r="R34" s="74">
        <v>0</v>
      </c>
      <c r="S34" s="74">
        <v>0</v>
      </c>
      <c r="T34" s="86">
        <f t="shared" si="0"/>
        <v>0</v>
      </c>
    </row>
    <row r="35" spans="2:20" s="4" customFormat="1" ht="27" customHeight="1" x14ac:dyDescent="0.35">
      <c r="B35" s="73" t="s">
        <v>47</v>
      </c>
      <c r="C35" s="74">
        <v>47975036</v>
      </c>
      <c r="D35" s="75">
        <v>-300000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1"/>
        <v>0</v>
      </c>
      <c r="R35" s="74">
        <v>4483646.34</v>
      </c>
      <c r="S35" s="74">
        <v>80127.27</v>
      </c>
      <c r="T35" s="86">
        <f t="shared" si="0"/>
        <v>4563773.6099999994</v>
      </c>
    </row>
    <row r="36" spans="2:20" s="4" customFormat="1" ht="27" customHeight="1" x14ac:dyDescent="0.35">
      <c r="B36" s="70" t="s">
        <v>48</v>
      </c>
      <c r="C36" s="72">
        <f>SUM(C37:C42)</f>
        <v>0</v>
      </c>
      <c r="D36" s="72"/>
      <c r="E36" s="9"/>
      <c r="F36" s="9"/>
      <c r="G36" s="9"/>
      <c r="H36" s="9"/>
      <c r="I36" s="9"/>
      <c r="J36" s="9"/>
      <c r="K36" s="9"/>
      <c r="L36" s="9"/>
      <c r="M36" s="9"/>
      <c r="N36" s="11"/>
      <c r="O36" s="11"/>
      <c r="P36" s="11"/>
      <c r="Q36" s="13">
        <f t="shared" si="1"/>
        <v>0</v>
      </c>
      <c r="R36" s="72">
        <f>SUM(R37:R42)</f>
        <v>0</v>
      </c>
      <c r="S36" s="72">
        <f>SUM(S37:S42)</f>
        <v>0</v>
      </c>
      <c r="T36" s="86">
        <f t="shared" ref="T36:T44" si="2">+S36</f>
        <v>0</v>
      </c>
    </row>
    <row r="37" spans="2:20" s="4" customFormat="1" ht="27" customHeight="1" x14ac:dyDescent="0.35">
      <c r="B37" s="73" t="s">
        <v>49</v>
      </c>
      <c r="C37" s="74">
        <v>0</v>
      </c>
      <c r="D37" s="75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>
        <f t="shared" si="1"/>
        <v>0</v>
      </c>
      <c r="R37" s="74">
        <v>0</v>
      </c>
      <c r="S37" s="74">
        <v>0</v>
      </c>
      <c r="T37" s="86">
        <f t="shared" si="2"/>
        <v>0</v>
      </c>
    </row>
    <row r="38" spans="2:20" s="4" customFormat="1" ht="38.25" customHeight="1" x14ac:dyDescent="0.35">
      <c r="B38" s="76" t="s">
        <v>50</v>
      </c>
      <c r="C38" s="74"/>
      <c r="D38" s="7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3">
        <f t="shared" si="1"/>
        <v>0</v>
      </c>
      <c r="R38" s="74"/>
      <c r="S38" s="74"/>
      <c r="T38" s="86">
        <f t="shared" si="2"/>
        <v>0</v>
      </c>
    </row>
    <row r="39" spans="2:20" s="4" customFormat="1" ht="42" customHeight="1" x14ac:dyDescent="0.35">
      <c r="B39" s="76" t="s">
        <v>51</v>
      </c>
      <c r="C39" s="74"/>
      <c r="D39" s="7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3">
        <f t="shared" si="1"/>
        <v>0</v>
      </c>
      <c r="R39" s="74"/>
      <c r="S39" s="74"/>
      <c r="T39" s="86">
        <f t="shared" si="2"/>
        <v>0</v>
      </c>
    </row>
    <row r="40" spans="2:20" s="4" customFormat="1" ht="42" customHeight="1" x14ac:dyDescent="0.35">
      <c r="B40" s="76" t="s">
        <v>52</v>
      </c>
      <c r="C40" s="74"/>
      <c r="D40" s="7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3">
        <f t="shared" si="1"/>
        <v>0</v>
      </c>
      <c r="R40" s="74"/>
      <c r="S40" s="74"/>
      <c r="T40" s="86">
        <f t="shared" si="2"/>
        <v>0</v>
      </c>
    </row>
    <row r="41" spans="2:20" s="4" customFormat="1" ht="39.75" customHeight="1" x14ac:dyDescent="0.35">
      <c r="B41" s="76" t="s">
        <v>53</v>
      </c>
      <c r="C41" s="74"/>
      <c r="D41" s="7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3">
        <f t="shared" si="1"/>
        <v>0</v>
      </c>
      <c r="R41" s="74"/>
      <c r="S41" s="74"/>
      <c r="T41" s="86">
        <f t="shared" si="2"/>
        <v>0</v>
      </c>
    </row>
    <row r="42" spans="2:20" s="4" customFormat="1" ht="27" customHeight="1" x14ac:dyDescent="0.35">
      <c r="B42" s="76" t="s">
        <v>54</v>
      </c>
      <c r="C42" s="74"/>
      <c r="D42" s="7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3">
        <f t="shared" si="1"/>
        <v>0</v>
      </c>
      <c r="R42" s="74"/>
      <c r="S42" s="74"/>
      <c r="T42" s="86">
        <f t="shared" si="2"/>
        <v>0</v>
      </c>
    </row>
    <row r="43" spans="2:20" s="4" customFormat="1" ht="27" customHeight="1" x14ac:dyDescent="0.35">
      <c r="B43" s="73" t="s">
        <v>55</v>
      </c>
      <c r="C43" s="74"/>
      <c r="D43" s="7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3">
        <f t="shared" si="1"/>
        <v>0</v>
      </c>
      <c r="R43" s="74"/>
      <c r="S43" s="74"/>
      <c r="T43" s="86">
        <f t="shared" si="2"/>
        <v>0</v>
      </c>
    </row>
    <row r="44" spans="2:20" s="4" customFormat="1" ht="36.75" customHeight="1" x14ac:dyDescent="0.35">
      <c r="B44" s="76" t="s">
        <v>56</v>
      </c>
      <c r="C44" s="72"/>
      <c r="D44" s="75"/>
      <c r="E44" s="9"/>
      <c r="F44" s="9"/>
      <c r="G44" s="9"/>
      <c r="H44" s="9"/>
      <c r="I44" s="9"/>
      <c r="J44" s="9"/>
      <c r="K44" s="9"/>
      <c r="L44" s="9"/>
      <c r="M44" s="9"/>
      <c r="N44" s="11"/>
      <c r="O44" s="11"/>
      <c r="P44" s="12"/>
      <c r="Q44" s="13">
        <f t="shared" si="1"/>
        <v>0</v>
      </c>
      <c r="R44" s="72">
        <f>SUM(R45:R51)</f>
        <v>0</v>
      </c>
      <c r="S44" s="72">
        <f>SUM(S45:S51)</f>
        <v>0</v>
      </c>
      <c r="T44" s="86">
        <f t="shared" si="2"/>
        <v>0</v>
      </c>
    </row>
    <row r="45" spans="2:20" s="4" customFormat="1" ht="27" customHeight="1" x14ac:dyDescent="0.35">
      <c r="B45" s="70" t="s">
        <v>57</v>
      </c>
      <c r="C45" s="72">
        <v>0</v>
      </c>
      <c r="D45" s="77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3">
        <f t="shared" si="1"/>
        <v>0</v>
      </c>
      <c r="R45" s="74"/>
      <c r="S45" s="74"/>
      <c r="T45" s="86">
        <f>+S45</f>
        <v>0</v>
      </c>
    </row>
    <row r="46" spans="2:20" s="4" customFormat="1" ht="36" customHeight="1" x14ac:dyDescent="0.35">
      <c r="B46" s="73" t="s">
        <v>58</v>
      </c>
      <c r="C46" s="74"/>
      <c r="D46" s="7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3">
        <f t="shared" si="1"/>
        <v>0</v>
      </c>
      <c r="R46" s="74"/>
      <c r="S46" s="74"/>
      <c r="T46" s="86">
        <f>+S46</f>
        <v>0</v>
      </c>
    </row>
    <row r="47" spans="2:20" s="4" customFormat="1" ht="49.5" customHeight="1" x14ac:dyDescent="0.35">
      <c r="B47" s="76" t="s">
        <v>59</v>
      </c>
      <c r="C47" s="74"/>
      <c r="D47" s="7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3">
        <f t="shared" si="1"/>
        <v>0</v>
      </c>
      <c r="R47" s="74"/>
      <c r="S47" s="74"/>
      <c r="T47" s="86">
        <f t="shared" ref="T47:T51" si="3">+S47</f>
        <v>0</v>
      </c>
    </row>
    <row r="48" spans="2:20" s="4" customFormat="1" ht="42" customHeight="1" x14ac:dyDescent="0.35">
      <c r="B48" s="76" t="s">
        <v>60</v>
      </c>
      <c r="C48" s="74"/>
      <c r="D48" s="78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3">
        <f t="shared" si="1"/>
        <v>0</v>
      </c>
      <c r="R48" s="74"/>
      <c r="S48" s="74"/>
      <c r="T48" s="86">
        <f t="shared" si="3"/>
        <v>0</v>
      </c>
    </row>
    <row r="49" spans="2:20" s="4" customFormat="1" ht="36.75" customHeight="1" x14ac:dyDescent="0.35">
      <c r="B49" s="76" t="s">
        <v>61</v>
      </c>
      <c r="C49" s="74"/>
      <c r="D49" s="7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3">
        <f t="shared" si="1"/>
        <v>0</v>
      </c>
      <c r="R49" s="74"/>
      <c r="S49" s="74"/>
      <c r="T49" s="86">
        <f t="shared" si="3"/>
        <v>0</v>
      </c>
    </row>
    <row r="50" spans="2:20" s="4" customFormat="1" ht="27" customHeight="1" x14ac:dyDescent="0.35">
      <c r="B50" s="73" t="s">
        <v>62</v>
      </c>
      <c r="C50" s="74"/>
      <c r="D50" s="7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3">
        <f t="shared" si="1"/>
        <v>0</v>
      </c>
      <c r="R50" s="74"/>
      <c r="S50" s="74"/>
      <c r="T50" s="86">
        <f t="shared" si="3"/>
        <v>0</v>
      </c>
    </row>
    <row r="51" spans="2:20" s="4" customFormat="1" ht="36.75" customHeight="1" x14ac:dyDescent="0.35">
      <c r="B51" s="76" t="s">
        <v>63</v>
      </c>
      <c r="C51" s="74"/>
      <c r="D51" s="7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3">
        <f t="shared" si="1"/>
        <v>0</v>
      </c>
      <c r="R51" s="74"/>
      <c r="S51" s="74"/>
      <c r="T51" s="86">
        <f t="shared" si="3"/>
        <v>0</v>
      </c>
    </row>
    <row r="52" spans="2:20" s="4" customFormat="1" ht="27" customHeight="1" x14ac:dyDescent="0.35">
      <c r="B52" s="70" t="s">
        <v>64</v>
      </c>
      <c r="C52" s="72">
        <f>SUM(C53:C61)</f>
        <v>139200000</v>
      </c>
      <c r="D52" s="72">
        <f>SUM(D53:D61)</f>
        <v>-17833405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>
        <f>+Q53+Q54+Q55+Q56+Q57+Q58+Q59+Q60+Q61</f>
        <v>0</v>
      </c>
      <c r="R52" s="72">
        <f>SUM(R53:R61)</f>
        <v>0</v>
      </c>
      <c r="S52" s="72">
        <f>SUM(S53:S61)</f>
        <v>5108692</v>
      </c>
      <c r="T52" s="72">
        <f>SUM(T53:T61)</f>
        <v>5108692</v>
      </c>
    </row>
    <row r="53" spans="2:20" s="4" customFormat="1" ht="27" customHeight="1" x14ac:dyDescent="0.35">
      <c r="B53" s="73" t="s">
        <v>65</v>
      </c>
      <c r="C53" s="74">
        <v>85300000</v>
      </c>
      <c r="D53" s="75">
        <v>-30833405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3">
        <f t="shared" si="1"/>
        <v>0</v>
      </c>
      <c r="R53" s="74"/>
      <c r="S53" s="74"/>
      <c r="T53" s="86">
        <f t="shared" ref="T53:T66" si="4">+S53+R53</f>
        <v>0</v>
      </c>
    </row>
    <row r="54" spans="2:20" s="4" customFormat="1" ht="42" customHeight="1" x14ac:dyDescent="0.35">
      <c r="B54" s="76" t="s">
        <v>66</v>
      </c>
      <c r="C54" s="74">
        <v>900000</v>
      </c>
      <c r="D54" s="75">
        <v>2300000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3">
        <f t="shared" si="1"/>
        <v>0</v>
      </c>
      <c r="R54" s="74"/>
      <c r="S54" s="74">
        <v>16992</v>
      </c>
      <c r="T54" s="86">
        <f t="shared" si="4"/>
        <v>16992</v>
      </c>
    </row>
    <row r="55" spans="2:20" s="4" customFormat="1" ht="27" customHeight="1" x14ac:dyDescent="0.35">
      <c r="B55" s="73" t="s">
        <v>67</v>
      </c>
      <c r="C55" s="74">
        <v>250000</v>
      </c>
      <c r="D55" s="75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3">
        <f t="shared" si="1"/>
        <v>0</v>
      </c>
      <c r="R55" s="74"/>
      <c r="S55" s="74"/>
      <c r="T55" s="86">
        <f t="shared" si="4"/>
        <v>0</v>
      </c>
    </row>
    <row r="56" spans="2:20" s="4" customFormat="1" ht="38.25" customHeight="1" x14ac:dyDescent="0.35">
      <c r="B56" s="76" t="s">
        <v>68</v>
      </c>
      <c r="C56" s="74">
        <v>30250000</v>
      </c>
      <c r="D56" s="75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>
        <f t="shared" si="1"/>
        <v>0</v>
      </c>
      <c r="R56" s="74"/>
      <c r="S56" s="74"/>
      <c r="T56" s="86">
        <f t="shared" si="4"/>
        <v>0</v>
      </c>
    </row>
    <row r="57" spans="2:20" s="4" customFormat="1" ht="27" customHeight="1" x14ac:dyDescent="0.35">
      <c r="B57" s="73" t="s">
        <v>69</v>
      </c>
      <c r="C57" s="74">
        <v>16700000</v>
      </c>
      <c r="D57" s="75">
        <v>8200000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3">
        <f t="shared" si="1"/>
        <v>0</v>
      </c>
      <c r="R57" s="74"/>
      <c r="S57" s="74">
        <v>5091700</v>
      </c>
      <c r="T57" s="86">
        <f t="shared" si="4"/>
        <v>5091700</v>
      </c>
    </row>
    <row r="58" spans="2:20" s="4" customFormat="1" ht="27" customHeight="1" x14ac:dyDescent="0.35">
      <c r="B58" s="73" t="s">
        <v>70</v>
      </c>
      <c r="C58" s="74">
        <v>5000000</v>
      </c>
      <c r="D58" s="75">
        <v>-1000000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2"/>
      <c r="Q58" s="13">
        <f t="shared" si="1"/>
        <v>0</v>
      </c>
      <c r="R58" s="74"/>
      <c r="S58" s="74"/>
      <c r="T58" s="86">
        <f t="shared" si="4"/>
        <v>0</v>
      </c>
    </row>
    <row r="59" spans="2:20" s="4" customFormat="1" ht="27" customHeight="1" x14ac:dyDescent="0.35">
      <c r="B59" s="73" t="s">
        <v>71</v>
      </c>
      <c r="C59" s="74"/>
      <c r="D59" s="75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3">
        <f t="shared" si="1"/>
        <v>0</v>
      </c>
      <c r="R59" s="74"/>
      <c r="S59" s="74"/>
      <c r="T59" s="86">
        <f t="shared" si="4"/>
        <v>0</v>
      </c>
    </row>
    <row r="60" spans="2:20" s="4" customFormat="1" ht="27" customHeight="1" x14ac:dyDescent="0.35">
      <c r="B60" s="73" t="s">
        <v>72</v>
      </c>
      <c r="C60" s="74">
        <v>300000</v>
      </c>
      <c r="D60" s="75">
        <v>3500000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2"/>
      <c r="Q60" s="13">
        <f t="shared" si="1"/>
        <v>0</v>
      </c>
      <c r="R60" s="74"/>
      <c r="S60" s="74"/>
      <c r="T60" s="86">
        <f t="shared" si="4"/>
        <v>0</v>
      </c>
    </row>
    <row r="61" spans="2:20" s="4" customFormat="1" ht="36.75" customHeight="1" x14ac:dyDescent="0.35">
      <c r="B61" s="76" t="s">
        <v>73</v>
      </c>
      <c r="C61" s="74">
        <v>500000</v>
      </c>
      <c r="D61" s="75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2"/>
      <c r="Q61" s="13">
        <f t="shared" si="1"/>
        <v>0</v>
      </c>
      <c r="R61" s="74"/>
      <c r="S61" s="74"/>
      <c r="T61" s="86">
        <f t="shared" si="4"/>
        <v>0</v>
      </c>
    </row>
    <row r="62" spans="2:20" s="4" customFormat="1" ht="27" customHeight="1" x14ac:dyDescent="0.35">
      <c r="B62" s="70" t="s">
        <v>74</v>
      </c>
      <c r="C62" s="72">
        <f>SUM(C63:C65)</f>
        <v>40000000</v>
      </c>
      <c r="D62" s="72">
        <f>SUM(D63:D65)</f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2"/>
      <c r="Q62" s="13">
        <f t="shared" si="1"/>
        <v>0</v>
      </c>
      <c r="R62" s="72">
        <f>SUM(R63:R65)</f>
        <v>0</v>
      </c>
      <c r="S62" s="72">
        <f>SUM(S63:S65)</f>
        <v>0</v>
      </c>
      <c r="T62" s="72">
        <f>SUM(T63:T65)</f>
        <v>0</v>
      </c>
    </row>
    <row r="63" spans="2:20" s="4" customFormat="1" ht="27" customHeight="1" x14ac:dyDescent="0.35">
      <c r="B63" s="73" t="s">
        <v>75</v>
      </c>
      <c r="C63" s="74">
        <v>40000000</v>
      </c>
      <c r="D63" s="75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3">
        <f t="shared" si="1"/>
        <v>0</v>
      </c>
      <c r="R63" s="74"/>
      <c r="S63" s="74"/>
      <c r="T63" s="86">
        <f t="shared" si="4"/>
        <v>0</v>
      </c>
    </row>
    <row r="64" spans="2:20" s="4" customFormat="1" ht="27" customHeight="1" x14ac:dyDescent="0.35">
      <c r="B64" s="73" t="s">
        <v>76</v>
      </c>
      <c r="C64" s="74"/>
      <c r="D64" s="75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/>
      <c r="Q64" s="13">
        <f t="shared" si="1"/>
        <v>0</v>
      </c>
      <c r="R64" s="74"/>
      <c r="S64" s="74"/>
      <c r="T64" s="86">
        <f t="shared" si="4"/>
        <v>0</v>
      </c>
    </row>
    <row r="65" spans="2:20" s="4" customFormat="1" ht="27" customHeight="1" x14ac:dyDescent="0.35">
      <c r="B65" s="73" t="s">
        <v>77</v>
      </c>
      <c r="C65" s="74"/>
      <c r="D65" s="7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>
        <f t="shared" si="1"/>
        <v>0</v>
      </c>
      <c r="R65" s="74"/>
      <c r="S65" s="74"/>
      <c r="T65" s="86">
        <f t="shared" si="4"/>
        <v>0</v>
      </c>
    </row>
    <row r="66" spans="2:20" s="4" customFormat="1" ht="44.25" customHeight="1" x14ac:dyDescent="0.35">
      <c r="B66" s="76" t="s">
        <v>78</v>
      </c>
      <c r="C66" s="74"/>
      <c r="D66" s="75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/>
      <c r="Q66" s="13">
        <f t="shared" si="1"/>
        <v>0</v>
      </c>
      <c r="R66" s="74"/>
      <c r="S66" s="74"/>
      <c r="T66" s="86">
        <f t="shared" si="4"/>
        <v>0</v>
      </c>
    </row>
    <row r="67" spans="2:20" s="4" customFormat="1" ht="42" customHeight="1" x14ac:dyDescent="0.35">
      <c r="B67" s="79" t="s">
        <v>79</v>
      </c>
      <c r="C67" s="72"/>
      <c r="D67" s="77"/>
      <c r="E67" s="9"/>
      <c r="F67" s="9"/>
      <c r="G67" s="9"/>
      <c r="H67" s="9"/>
      <c r="I67" s="9"/>
      <c r="J67" s="9"/>
      <c r="K67" s="9"/>
      <c r="L67" s="9"/>
      <c r="M67" s="9"/>
      <c r="N67" s="9"/>
      <c r="O67" s="11"/>
      <c r="P67" s="12"/>
      <c r="Q67" s="13">
        <f t="shared" si="1"/>
        <v>0</v>
      </c>
      <c r="R67" s="72"/>
      <c r="S67" s="72"/>
      <c r="T67" s="86">
        <f t="shared" ref="T67:T73" si="5">+S67</f>
        <v>0</v>
      </c>
    </row>
    <row r="68" spans="2:20" s="4" customFormat="1" ht="27" customHeight="1" x14ac:dyDescent="0.35">
      <c r="B68" s="73" t="s">
        <v>80</v>
      </c>
      <c r="C68" s="74"/>
      <c r="D68" s="75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/>
      <c r="Q68" s="13">
        <f t="shared" si="1"/>
        <v>0</v>
      </c>
      <c r="R68" s="74"/>
      <c r="S68" s="74"/>
      <c r="T68" s="86">
        <f t="shared" si="5"/>
        <v>0</v>
      </c>
    </row>
    <row r="69" spans="2:20" s="4" customFormat="1" ht="39.75" customHeight="1" x14ac:dyDescent="0.35">
      <c r="B69" s="76" t="s">
        <v>81</v>
      </c>
      <c r="C69" s="74"/>
      <c r="D69" s="7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13">
        <f t="shared" si="1"/>
        <v>0</v>
      </c>
      <c r="R69" s="74"/>
      <c r="S69" s="74"/>
      <c r="T69" s="86">
        <f t="shared" si="5"/>
        <v>0</v>
      </c>
    </row>
    <row r="70" spans="2:20" s="4" customFormat="1" ht="27" customHeight="1" x14ac:dyDescent="0.35">
      <c r="B70" s="70" t="s">
        <v>82</v>
      </c>
      <c r="C70" s="72">
        <f>SUM(C71:C73)</f>
        <v>0</v>
      </c>
      <c r="D70" s="77"/>
      <c r="E70" s="9"/>
      <c r="F70" s="9"/>
      <c r="G70" s="9"/>
      <c r="H70" s="9"/>
      <c r="I70" s="9"/>
      <c r="J70" s="9"/>
      <c r="K70" s="9"/>
      <c r="L70" s="9"/>
      <c r="M70" s="9"/>
      <c r="N70" s="9"/>
      <c r="O70" s="11"/>
      <c r="P70" s="12"/>
      <c r="Q70" s="13">
        <f t="shared" si="1"/>
        <v>0</v>
      </c>
      <c r="R70" s="72">
        <f>SUM(R71:R73)</f>
        <v>0</v>
      </c>
      <c r="S70" s="72">
        <f>SUM(S71:S73)</f>
        <v>0</v>
      </c>
      <c r="T70" s="86">
        <f t="shared" si="5"/>
        <v>0</v>
      </c>
    </row>
    <row r="71" spans="2:20" s="4" customFormat="1" ht="27" customHeight="1" x14ac:dyDescent="0.35">
      <c r="B71" s="73" t="s">
        <v>83</v>
      </c>
      <c r="C71" s="74"/>
      <c r="D71" s="75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/>
      <c r="Q71" s="13">
        <f t="shared" si="1"/>
        <v>0</v>
      </c>
      <c r="R71" s="74"/>
      <c r="S71" s="74"/>
      <c r="T71" s="72">
        <f>+S71</f>
        <v>0</v>
      </c>
    </row>
    <row r="72" spans="2:20" s="4" customFormat="1" ht="27" customHeight="1" x14ac:dyDescent="0.35">
      <c r="B72" s="73" t="s">
        <v>84</v>
      </c>
      <c r="C72" s="74"/>
      <c r="D72" s="75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/>
      <c r="Q72" s="13">
        <f t="shared" si="1"/>
        <v>0</v>
      </c>
      <c r="R72" s="74"/>
      <c r="S72" s="74"/>
      <c r="T72" s="86">
        <f t="shared" si="5"/>
        <v>0</v>
      </c>
    </row>
    <row r="73" spans="2:20" s="4" customFormat="1" ht="42" customHeight="1" x14ac:dyDescent="0.35">
      <c r="B73" s="76" t="s">
        <v>85</v>
      </c>
      <c r="C73" s="74"/>
      <c r="D73" s="75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3">
        <f t="shared" si="1"/>
        <v>0</v>
      </c>
      <c r="R73" s="74"/>
      <c r="S73" s="74"/>
      <c r="T73" s="86">
        <f t="shared" si="5"/>
        <v>0</v>
      </c>
    </row>
    <row r="74" spans="2:20" s="4" customFormat="1" ht="27" customHeight="1" x14ac:dyDescent="0.35">
      <c r="B74" s="70" t="s">
        <v>86</v>
      </c>
      <c r="C74" s="80"/>
      <c r="D74" s="77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  <c r="R74" s="80"/>
      <c r="S74" s="80"/>
      <c r="T74" s="72"/>
    </row>
    <row r="75" spans="2:20" s="4" customFormat="1" ht="27" customHeight="1" x14ac:dyDescent="0.35">
      <c r="B75" s="70" t="s">
        <v>87</v>
      </c>
      <c r="C75" s="80"/>
      <c r="D75" s="7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1"/>
        <v>0</v>
      </c>
      <c r="R75" s="80"/>
      <c r="S75" s="80"/>
      <c r="T75" s="72">
        <f>+S75</f>
        <v>0</v>
      </c>
    </row>
    <row r="76" spans="2:20" s="4" customFormat="1" ht="27" customHeight="1" x14ac:dyDescent="0.35">
      <c r="B76" s="73" t="s">
        <v>88</v>
      </c>
      <c r="C76" s="81"/>
      <c r="D76" s="7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1"/>
        <v>0</v>
      </c>
      <c r="R76" s="81"/>
      <c r="S76" s="81"/>
      <c r="T76" s="86">
        <f t="shared" ref="T76:T82" si="6">+S76</f>
        <v>0</v>
      </c>
    </row>
    <row r="77" spans="2:20" s="4" customFormat="1" ht="27" customHeight="1" x14ac:dyDescent="0.35">
      <c r="B77" s="73" t="s">
        <v>89</v>
      </c>
      <c r="C77" s="81"/>
      <c r="D77" s="7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1"/>
        <v>0</v>
      </c>
      <c r="R77" s="81"/>
      <c r="S77" s="81"/>
      <c r="T77" s="86">
        <f t="shared" si="6"/>
        <v>0</v>
      </c>
    </row>
    <row r="78" spans="2:20" s="4" customFormat="1" ht="27" customHeight="1" x14ac:dyDescent="0.35">
      <c r="B78" s="70" t="s">
        <v>90</v>
      </c>
      <c r="C78" s="80"/>
      <c r="D78" s="7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1"/>
        <v>0</v>
      </c>
      <c r="R78" s="80"/>
      <c r="S78" s="80"/>
      <c r="T78" s="86">
        <f t="shared" si="6"/>
        <v>0</v>
      </c>
    </row>
    <row r="79" spans="2:20" s="4" customFormat="1" ht="27" customHeight="1" x14ac:dyDescent="0.35">
      <c r="B79" s="73" t="s">
        <v>91</v>
      </c>
      <c r="C79" s="81"/>
      <c r="D79" s="7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1"/>
        <v>0</v>
      </c>
      <c r="R79" s="81"/>
      <c r="S79" s="81"/>
      <c r="T79" s="86">
        <f t="shared" si="6"/>
        <v>0</v>
      </c>
    </row>
    <row r="80" spans="2:20" s="4" customFormat="1" ht="27" customHeight="1" x14ac:dyDescent="0.35">
      <c r="B80" s="73" t="s">
        <v>92</v>
      </c>
      <c r="C80" s="81"/>
      <c r="D80" s="7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1"/>
        <v>0</v>
      </c>
      <c r="R80" s="81"/>
      <c r="S80" s="81"/>
      <c r="T80" s="86">
        <f t="shared" si="6"/>
        <v>0</v>
      </c>
    </row>
    <row r="81" spans="2:20" s="4" customFormat="1" ht="27" customHeight="1" x14ac:dyDescent="0.35">
      <c r="B81" s="70" t="s">
        <v>93</v>
      </c>
      <c r="C81" s="80"/>
      <c r="D81" s="7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  <c r="R81" s="80"/>
      <c r="S81" s="80"/>
      <c r="T81" s="86">
        <f t="shared" si="6"/>
        <v>0</v>
      </c>
    </row>
    <row r="82" spans="2:20" s="4" customFormat="1" ht="27" customHeight="1" x14ac:dyDescent="0.35">
      <c r="B82" s="73" t="s">
        <v>94</v>
      </c>
      <c r="C82" s="81"/>
      <c r="D82" s="7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  <c r="R82" s="81"/>
      <c r="S82" s="81"/>
      <c r="T82" s="86">
        <f t="shared" si="6"/>
        <v>0</v>
      </c>
    </row>
    <row r="83" spans="2:20" s="4" customFormat="1" ht="24.95" customHeight="1" x14ac:dyDescent="0.35">
      <c r="B83" s="82" t="s">
        <v>95</v>
      </c>
      <c r="C83" s="83">
        <f>+C10+C16+C26+C36+C44+C52+C62+C67+C70</f>
        <v>2403578297</v>
      </c>
      <c r="D83" s="83">
        <f>+D10+D16+D26+D36+D44+D52+D62+D67+D70</f>
        <v>0</v>
      </c>
      <c r="E83" s="17"/>
      <c r="F83" s="18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9">
        <f>+E83+F83+G83+H83+I83+J83+K83+L83+M83+N83+O83+P83</f>
        <v>0</v>
      </c>
      <c r="R83" s="83">
        <f>+R10+R16+R26+R36+R44+R52+R62+R67+R70</f>
        <v>59347772.679999992</v>
      </c>
      <c r="S83" s="83">
        <f>+S10+S16+S26+S36+S44+S52+S62+S67+S70</f>
        <v>71310108.339999989</v>
      </c>
      <c r="T83" s="83">
        <f t="shared" ref="T83" si="7">+T62+T52+T26+T16+T10</f>
        <v>130657881.01999998</v>
      </c>
    </row>
    <row r="84" spans="2:20" ht="18.75" x14ac:dyDescent="0.3">
      <c r="B84" s="41" t="s">
        <v>113</v>
      </c>
      <c r="C84" s="88"/>
      <c r="J84" s="49"/>
    </row>
    <row r="85" spans="2:20" ht="18.75" x14ac:dyDescent="0.25">
      <c r="B85" s="42" t="s">
        <v>114</v>
      </c>
      <c r="C85" s="39"/>
      <c r="J85" s="39"/>
      <c r="M85" s="51"/>
      <c r="S85" s="39"/>
    </row>
    <row r="86" spans="2:20" ht="37.5" x14ac:dyDescent="0.25">
      <c r="B86" s="42" t="s">
        <v>115</v>
      </c>
    </row>
    <row r="87" spans="2:20" ht="18.75" x14ac:dyDescent="0.25">
      <c r="B87" s="42" t="s">
        <v>116</v>
      </c>
    </row>
    <row r="88" spans="2:20" ht="18.75" x14ac:dyDescent="0.25">
      <c r="B88" s="42" t="s">
        <v>117</v>
      </c>
    </row>
    <row r="89" spans="2:20" ht="18.75" x14ac:dyDescent="0.25">
      <c r="B89" s="42" t="s">
        <v>118</v>
      </c>
    </row>
    <row r="90" spans="2:20" ht="18.75" x14ac:dyDescent="0.25">
      <c r="B90" s="42" t="s">
        <v>119</v>
      </c>
    </row>
    <row r="91" spans="2:20" ht="18.75" x14ac:dyDescent="0.25">
      <c r="B91" s="42"/>
    </row>
    <row r="92" spans="2:20" ht="18.75" x14ac:dyDescent="0.25">
      <c r="B92" s="41" t="s">
        <v>113</v>
      </c>
    </row>
    <row r="93" spans="2:20" x14ac:dyDescent="0.25">
      <c r="B93" s="123" t="s">
        <v>149</v>
      </c>
    </row>
    <row r="94" spans="2:20" x14ac:dyDescent="0.25">
      <c r="B94" s="124" t="s">
        <v>150</v>
      </c>
      <c r="C94" s="124"/>
    </row>
    <row r="95" spans="2:20" x14ac:dyDescent="0.25">
      <c r="B95" s="124" t="s">
        <v>151</v>
      </c>
      <c r="C95" s="124"/>
    </row>
    <row r="96" spans="2:20" x14ac:dyDescent="0.25">
      <c r="B96" s="123" t="s">
        <v>152</v>
      </c>
    </row>
    <row r="97" spans="1:20" x14ac:dyDescent="0.25">
      <c r="B97" s="124" t="s">
        <v>153</v>
      </c>
      <c r="C97" s="124"/>
    </row>
    <row r="98" spans="1:20" x14ac:dyDescent="0.25">
      <c r="B98" s="125" t="s">
        <v>154</v>
      </c>
      <c r="C98" s="125"/>
    </row>
    <row r="99" spans="1:20" x14ac:dyDescent="0.25">
      <c r="B99" s="123" t="s">
        <v>155</v>
      </c>
    </row>
    <row r="100" spans="1:20" ht="18.75" x14ac:dyDescent="0.25">
      <c r="B100" s="42"/>
    </row>
    <row r="101" spans="1:20" ht="18.75" x14ac:dyDescent="0.25">
      <c r="B101" s="42"/>
    </row>
    <row r="102" spans="1:20" x14ac:dyDescent="0.25">
      <c r="B102" s="84"/>
    </row>
    <row r="103" spans="1:20" x14ac:dyDescent="0.25">
      <c r="B103" s="84"/>
    </row>
    <row r="104" spans="1:20" ht="37.5" customHeight="1" x14ac:dyDescent="0.3">
      <c r="B104" s="90" t="s">
        <v>124</v>
      </c>
      <c r="D104" s="90" t="s">
        <v>148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8" t="s">
        <v>147</v>
      </c>
      <c r="T104" s="128"/>
    </row>
    <row r="105" spans="1:20" ht="23.25" customHeight="1" x14ac:dyDescent="0.3">
      <c r="B105" s="89" t="s">
        <v>145</v>
      </c>
      <c r="D105" s="89" t="s">
        <v>146</v>
      </c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16" t="s">
        <v>126</v>
      </c>
      <c r="T105" s="116"/>
    </row>
    <row r="108" spans="1:20" ht="33.75" customHeight="1" x14ac:dyDescent="0.35">
      <c r="A108" s="1" t="s">
        <v>96</v>
      </c>
    </row>
    <row r="109" spans="1:20" ht="23.25" customHeight="1" x14ac:dyDescent="0.35"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</row>
    <row r="110" spans="1:20" ht="18.75" x14ac:dyDescent="0.3"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</row>
    <row r="111" spans="1:20" ht="23.25" x14ac:dyDescent="0.35">
      <c r="B111" s="94"/>
      <c r="C111" s="94"/>
      <c r="D111" s="94"/>
    </row>
    <row r="112" spans="1:20" ht="23.25" x14ac:dyDescent="0.25">
      <c r="B112" s="21" t="s">
        <v>97</v>
      </c>
      <c r="C112" s="21"/>
      <c r="D112" s="21"/>
    </row>
    <row r="113" spans="2:4" ht="21" customHeight="1" x14ac:dyDescent="0.35">
      <c r="B113" s="20" t="s">
        <v>98</v>
      </c>
      <c r="C113" s="20"/>
    </row>
    <row r="114" spans="2:4" ht="21" x14ac:dyDescent="0.35">
      <c r="B114" s="95"/>
      <c r="C114" s="95"/>
      <c r="D114" s="95"/>
    </row>
  </sheetData>
  <mergeCells count="17">
    <mergeCell ref="S104:T104"/>
    <mergeCell ref="S105:T105"/>
    <mergeCell ref="B95:C95"/>
    <mergeCell ref="B97:C97"/>
    <mergeCell ref="B98:C98"/>
    <mergeCell ref="B114:D114"/>
    <mergeCell ref="B7:B8"/>
    <mergeCell ref="C7:C8"/>
    <mergeCell ref="D7:D8"/>
    <mergeCell ref="B1:T1"/>
    <mergeCell ref="B2:T2"/>
    <mergeCell ref="B3:T3"/>
    <mergeCell ref="B4:T4"/>
    <mergeCell ref="B5:T5"/>
    <mergeCell ref="E7:Q7"/>
    <mergeCell ref="B111:D111"/>
    <mergeCell ref="B94:C94"/>
  </mergeCells>
  <pageMargins left="0.62992125984251968" right="0.31496062992125984" top="0.63" bottom="0.41" header="0.66" footer="0.31496062992125984"/>
  <pageSetup scale="46" fitToHeight="0" orientation="portrait" r:id="rId1"/>
  <rowBreaks count="1" manualBreakCount="1">
    <brk id="51" min="1" max="1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topLeftCell="A4" zoomScale="60" zoomScaleNormal="100" workbookViewId="0">
      <selection activeCell="B39" sqref="B39"/>
    </sheetView>
  </sheetViews>
  <sheetFormatPr defaultColWidth="11.42578125" defaultRowHeight="15" x14ac:dyDescent="0.25"/>
  <cols>
    <col min="1" max="1" width="79.28515625" customWidth="1"/>
    <col min="2" max="2" width="31.5703125" customWidth="1"/>
    <col min="3" max="3" width="33.5703125" customWidth="1"/>
    <col min="4" max="4" width="28.85546875" customWidth="1"/>
    <col min="5" max="5" width="34.28515625" customWidth="1"/>
  </cols>
  <sheetData>
    <row r="1" spans="1:7" ht="18.75" x14ac:dyDescent="0.3">
      <c r="A1" s="119" t="s">
        <v>1</v>
      </c>
      <c r="B1" s="119"/>
      <c r="C1" s="119"/>
      <c r="D1" s="119"/>
      <c r="E1" s="36"/>
      <c r="F1" s="36"/>
    </row>
    <row r="2" spans="1:7" ht="15.75" x14ac:dyDescent="0.25">
      <c r="A2" s="120" t="s">
        <v>130</v>
      </c>
      <c r="B2" s="120"/>
      <c r="C2" s="120"/>
      <c r="D2" s="120"/>
      <c r="E2" s="52"/>
      <c r="F2" s="52"/>
    </row>
    <row r="3" spans="1:7" x14ac:dyDescent="0.25">
      <c r="A3" s="121" t="s">
        <v>131</v>
      </c>
      <c r="B3" s="121"/>
      <c r="C3" s="121"/>
      <c r="D3" s="121"/>
    </row>
    <row r="6" spans="1:7" ht="15" customHeight="1" x14ac:dyDescent="0.25">
      <c r="A6" s="122" t="s">
        <v>4</v>
      </c>
      <c r="B6" s="117" t="s">
        <v>132</v>
      </c>
      <c r="C6" s="117" t="s">
        <v>133</v>
      </c>
      <c r="D6" s="117" t="s">
        <v>134</v>
      </c>
      <c r="G6" s="105" t="s">
        <v>129</v>
      </c>
    </row>
    <row r="7" spans="1:7" ht="41.25" customHeight="1" x14ac:dyDescent="0.25">
      <c r="A7" s="122"/>
      <c r="B7" s="118"/>
      <c r="C7" s="118"/>
      <c r="D7" s="118"/>
      <c r="G7" s="106"/>
    </row>
    <row r="8" spans="1:7" ht="26.25" x14ac:dyDescent="0.4">
      <c r="A8" s="58" t="s">
        <v>21</v>
      </c>
      <c r="B8" s="59">
        <f>+B9+B15+B25+B35+B45</f>
        <v>1202938070</v>
      </c>
      <c r="C8" s="60"/>
      <c r="D8" s="60"/>
      <c r="G8" s="20"/>
    </row>
    <row r="9" spans="1:7" ht="26.25" x14ac:dyDescent="0.4">
      <c r="A9" s="61" t="s">
        <v>22</v>
      </c>
      <c r="B9" s="62">
        <f>SUM(B10:B14)</f>
        <v>506673314</v>
      </c>
      <c r="C9" s="63">
        <v>667800174</v>
      </c>
      <c r="D9" s="64">
        <f>+B9-C9</f>
        <v>-161126860</v>
      </c>
      <c r="G9" s="53">
        <f>SUM(G10:G14)</f>
        <v>470718115.75</v>
      </c>
    </row>
    <row r="10" spans="1:7" ht="26.25" x14ac:dyDescent="0.4">
      <c r="A10" s="65" t="s">
        <v>23</v>
      </c>
      <c r="B10" s="66">
        <v>378779046</v>
      </c>
      <c r="C10" s="60"/>
      <c r="D10" s="64"/>
      <c r="G10" s="54">
        <v>342823847.75</v>
      </c>
    </row>
    <row r="11" spans="1:7" ht="26.25" x14ac:dyDescent="0.4">
      <c r="A11" s="65" t="s">
        <v>24</v>
      </c>
      <c r="B11" s="66">
        <v>75415154</v>
      </c>
      <c r="C11" s="60"/>
      <c r="D11" s="64"/>
      <c r="G11" s="54">
        <v>75415154</v>
      </c>
    </row>
    <row r="12" spans="1:7" ht="26.25" x14ac:dyDescent="0.4">
      <c r="A12" s="65" t="s">
        <v>25</v>
      </c>
      <c r="B12" s="66"/>
      <c r="C12" s="60"/>
      <c r="D12" s="60"/>
      <c r="G12" s="54"/>
    </row>
    <row r="13" spans="1:7" ht="26.25" x14ac:dyDescent="0.4">
      <c r="A13" s="65" t="s">
        <v>26</v>
      </c>
      <c r="B13" s="66"/>
      <c r="C13" s="60"/>
      <c r="D13" s="60"/>
      <c r="G13" s="54"/>
    </row>
    <row r="14" spans="1:7" ht="26.25" x14ac:dyDescent="0.4">
      <c r="A14" s="65" t="s">
        <v>27</v>
      </c>
      <c r="B14" s="66">
        <v>52479114</v>
      </c>
      <c r="C14" s="60"/>
      <c r="D14" s="64"/>
      <c r="G14" s="54">
        <v>52479114</v>
      </c>
    </row>
    <row r="15" spans="1:7" ht="26.25" x14ac:dyDescent="0.4">
      <c r="A15" s="61" t="s">
        <v>28</v>
      </c>
      <c r="B15" s="62">
        <f>SUM(B16:B24)</f>
        <v>232445095</v>
      </c>
      <c r="C15" s="60"/>
      <c r="D15" s="60"/>
      <c r="G15" s="53">
        <f>SUM(G16:G24)</f>
        <v>42834533.909999996</v>
      </c>
    </row>
    <row r="16" spans="1:7" ht="26.25" x14ac:dyDescent="0.4">
      <c r="A16" s="65" t="s">
        <v>29</v>
      </c>
      <c r="B16" s="66">
        <v>35310000</v>
      </c>
      <c r="C16" s="60"/>
      <c r="D16" s="60"/>
      <c r="G16" s="54">
        <v>2379966.27</v>
      </c>
    </row>
    <row r="17" spans="1:7" ht="26.25" x14ac:dyDescent="0.4">
      <c r="A17" s="65" t="s">
        <v>30</v>
      </c>
      <c r="B17" s="66">
        <v>5623613</v>
      </c>
      <c r="C17" s="66">
        <v>4600000</v>
      </c>
      <c r="D17" s="60"/>
      <c r="G17" s="54"/>
    </row>
    <row r="18" spans="1:7" ht="26.25" x14ac:dyDescent="0.4">
      <c r="A18" s="65" t="s">
        <v>31</v>
      </c>
      <c r="B18" s="66">
        <v>7900000</v>
      </c>
      <c r="C18" s="60"/>
      <c r="D18" s="60"/>
      <c r="G18" s="54">
        <v>168250</v>
      </c>
    </row>
    <row r="19" spans="1:7" ht="26.25" x14ac:dyDescent="0.4">
      <c r="A19" s="65" t="s">
        <v>32</v>
      </c>
      <c r="B19" s="66">
        <v>1100000</v>
      </c>
      <c r="C19" s="60"/>
      <c r="D19" s="60"/>
      <c r="G19" s="54"/>
    </row>
    <row r="20" spans="1:7" ht="26.25" x14ac:dyDescent="0.4">
      <c r="A20" s="65" t="s">
        <v>33</v>
      </c>
      <c r="B20" s="66">
        <v>12837188</v>
      </c>
      <c r="C20" s="63">
        <v>3600000</v>
      </c>
      <c r="D20" s="60"/>
      <c r="G20" s="54">
        <v>12537796.68</v>
      </c>
    </row>
    <row r="21" spans="1:7" ht="26.25" x14ac:dyDescent="0.4">
      <c r="A21" s="65" t="s">
        <v>34</v>
      </c>
      <c r="B21" s="66">
        <v>13500000</v>
      </c>
      <c r="C21" s="60"/>
      <c r="D21" s="60"/>
      <c r="G21" s="54"/>
    </row>
    <row r="22" spans="1:7" ht="57.75" customHeight="1" x14ac:dyDescent="0.4">
      <c r="A22" s="67" t="s">
        <v>35</v>
      </c>
      <c r="B22" s="66">
        <v>24201990</v>
      </c>
      <c r="C22" s="63">
        <f>25000000+5000000</f>
        <v>30000000</v>
      </c>
      <c r="D22" s="60"/>
      <c r="G22" s="54">
        <v>8416000</v>
      </c>
    </row>
    <row r="23" spans="1:7" ht="64.5" customHeight="1" x14ac:dyDescent="0.4">
      <c r="A23" s="67" t="s">
        <v>36</v>
      </c>
      <c r="B23" s="66">
        <v>89772304</v>
      </c>
      <c r="C23" s="63">
        <v>6000000</v>
      </c>
      <c r="D23" s="60"/>
      <c r="G23" s="54">
        <v>5332520.96</v>
      </c>
    </row>
    <row r="24" spans="1:7" ht="26.25" x14ac:dyDescent="0.4">
      <c r="A24" s="65" t="s">
        <v>37</v>
      </c>
      <c r="B24" s="66">
        <v>42200000</v>
      </c>
      <c r="C24" s="60"/>
      <c r="D24" s="60"/>
      <c r="G24" s="54">
        <v>14000000</v>
      </c>
    </row>
    <row r="25" spans="1:7" ht="26.25" x14ac:dyDescent="0.4">
      <c r="A25" s="61" t="s">
        <v>38</v>
      </c>
      <c r="B25" s="62">
        <f>SUM(B26:B34)</f>
        <v>401710000</v>
      </c>
      <c r="C25" s="60"/>
      <c r="D25" s="60"/>
      <c r="G25" s="53">
        <f>SUM(G26:G34)</f>
        <v>204726880</v>
      </c>
    </row>
    <row r="26" spans="1:7" ht="26.25" x14ac:dyDescent="0.4">
      <c r="A26" s="65" t="s">
        <v>39</v>
      </c>
      <c r="B26" s="66">
        <v>3600000</v>
      </c>
      <c r="C26" s="60"/>
      <c r="D26" s="60"/>
      <c r="G26" s="20"/>
    </row>
    <row r="27" spans="1:7" ht="26.25" x14ac:dyDescent="0.4">
      <c r="A27" s="65" t="s">
        <v>40</v>
      </c>
      <c r="B27" s="66">
        <v>10600000</v>
      </c>
      <c r="C27" s="63">
        <v>10000000</v>
      </c>
      <c r="D27" s="60"/>
      <c r="G27" s="55">
        <v>4000000</v>
      </c>
    </row>
    <row r="28" spans="1:7" ht="26.25" x14ac:dyDescent="0.4">
      <c r="A28" s="65" t="s">
        <v>41</v>
      </c>
      <c r="B28" s="66">
        <f>330450000</f>
        <v>330450000</v>
      </c>
      <c r="C28" s="63">
        <v>720000000</v>
      </c>
      <c r="D28" s="64">
        <f>+B28-C28</f>
        <v>-389550000</v>
      </c>
      <c r="G28" s="55">
        <v>200000000</v>
      </c>
    </row>
    <row r="29" spans="1:7" ht="26.25" x14ac:dyDescent="0.4">
      <c r="A29" s="65" t="s">
        <v>42</v>
      </c>
      <c r="B29" s="66">
        <v>2000000</v>
      </c>
      <c r="C29" s="60"/>
      <c r="D29" s="60"/>
      <c r="E29">
        <f>128000000+389550000</f>
        <v>517550000</v>
      </c>
      <c r="G29" s="20"/>
    </row>
    <row r="30" spans="1:7" ht="26.25" x14ac:dyDescent="0.4">
      <c r="A30" s="65" t="s">
        <v>43</v>
      </c>
      <c r="B30" s="66">
        <v>2815000</v>
      </c>
      <c r="C30" s="60"/>
      <c r="D30" s="60"/>
      <c r="G30" s="20"/>
    </row>
    <row r="31" spans="1:7" ht="26.25" x14ac:dyDescent="0.4">
      <c r="A31" s="65" t="s">
        <v>44</v>
      </c>
      <c r="B31" s="66">
        <v>620000</v>
      </c>
      <c r="C31" s="60"/>
      <c r="D31" s="60"/>
      <c r="G31" s="20"/>
    </row>
    <row r="32" spans="1:7" ht="40.5" customHeight="1" x14ac:dyDescent="0.4">
      <c r="A32" s="67" t="s">
        <v>45</v>
      </c>
      <c r="B32" s="66">
        <v>16575000</v>
      </c>
      <c r="C32" s="60"/>
      <c r="D32" s="60"/>
      <c r="G32" s="20"/>
    </row>
    <row r="33" spans="1:7" ht="51.75" customHeight="1" x14ac:dyDescent="0.4">
      <c r="A33" s="67" t="s">
        <v>46</v>
      </c>
      <c r="B33" s="66"/>
      <c r="C33" s="60"/>
      <c r="D33" s="60"/>
      <c r="G33" s="20"/>
    </row>
    <row r="34" spans="1:7" ht="26.25" x14ac:dyDescent="0.4">
      <c r="A34" s="65" t="s">
        <v>47</v>
      </c>
      <c r="B34" s="66">
        <v>35050000</v>
      </c>
      <c r="C34" s="63">
        <v>17500000</v>
      </c>
      <c r="D34" s="60"/>
      <c r="G34" s="54">
        <v>726880</v>
      </c>
    </row>
    <row r="35" spans="1:7" ht="24.95" customHeight="1" x14ac:dyDescent="0.4">
      <c r="A35" s="61" t="s">
        <v>64</v>
      </c>
      <c r="B35" s="62">
        <f>SUM(B36:B44)</f>
        <v>52109661</v>
      </c>
      <c r="C35" s="60"/>
      <c r="D35" s="60"/>
      <c r="G35" s="53">
        <f>SUM(G36:G44)</f>
        <v>12392750</v>
      </c>
    </row>
    <row r="36" spans="1:7" ht="24.95" customHeight="1" x14ac:dyDescent="0.4">
      <c r="A36" s="65" t="s">
        <v>65</v>
      </c>
      <c r="B36" s="66">
        <v>24200000</v>
      </c>
      <c r="C36" s="63">
        <f>82000000+10500000</f>
        <v>92500000</v>
      </c>
      <c r="D36" s="64">
        <f>+B36-C36</f>
        <v>-68300000</v>
      </c>
      <c r="G36" s="54">
        <v>6976750</v>
      </c>
    </row>
    <row r="37" spans="1:7" ht="60" customHeight="1" x14ac:dyDescent="0.4">
      <c r="A37" s="67" t="s">
        <v>66</v>
      </c>
      <c r="B37" s="66">
        <v>1100000</v>
      </c>
      <c r="C37" s="66">
        <v>23700000</v>
      </c>
      <c r="D37" s="64">
        <f>+B37-C37</f>
        <v>-22600000</v>
      </c>
      <c r="G37" s="20"/>
    </row>
    <row r="38" spans="1:7" ht="33" customHeight="1" x14ac:dyDescent="0.4">
      <c r="A38" s="67" t="s">
        <v>67</v>
      </c>
      <c r="B38" s="66">
        <v>250000</v>
      </c>
      <c r="C38" s="60"/>
      <c r="D38" s="60"/>
      <c r="G38" s="20"/>
    </row>
    <row r="39" spans="1:7" ht="32.25" customHeight="1" x14ac:dyDescent="0.4">
      <c r="A39" s="67" t="s">
        <v>68</v>
      </c>
      <c r="B39" s="66">
        <v>11850000</v>
      </c>
      <c r="C39" s="63">
        <v>30000000</v>
      </c>
      <c r="D39" s="64">
        <f>+B39-C39</f>
        <v>-18150000</v>
      </c>
      <c r="G39" s="20"/>
    </row>
    <row r="40" spans="1:7" ht="24.95" customHeight="1" x14ac:dyDescent="0.4">
      <c r="A40" s="65" t="s">
        <v>69</v>
      </c>
      <c r="B40" s="66">
        <v>8600000</v>
      </c>
      <c r="C40" s="63">
        <v>10000000</v>
      </c>
      <c r="D40" s="64">
        <f>+B40-C40</f>
        <v>-1400000</v>
      </c>
      <c r="G40" s="54">
        <v>1416000</v>
      </c>
    </row>
    <row r="41" spans="1:7" ht="24.95" customHeight="1" x14ac:dyDescent="0.4">
      <c r="A41" s="65" t="s">
        <v>70</v>
      </c>
      <c r="B41" s="66">
        <v>3000000</v>
      </c>
      <c r="C41" s="60"/>
      <c r="D41" s="60"/>
      <c r="G41" s="20"/>
    </row>
    <row r="42" spans="1:7" ht="24.95" customHeight="1" x14ac:dyDescent="0.4">
      <c r="A42" s="65" t="s">
        <v>71</v>
      </c>
      <c r="B42" s="66"/>
      <c r="C42" s="60"/>
      <c r="D42" s="60"/>
      <c r="G42" s="20"/>
    </row>
    <row r="43" spans="1:7" ht="24.95" customHeight="1" x14ac:dyDescent="0.4">
      <c r="A43" s="65" t="s">
        <v>72</v>
      </c>
      <c r="B43" s="66">
        <v>1109661</v>
      </c>
      <c r="C43" s="63">
        <v>5000000</v>
      </c>
      <c r="D43" s="60"/>
      <c r="G43" s="55">
        <v>4000000</v>
      </c>
    </row>
    <row r="44" spans="1:7" ht="45" customHeight="1" x14ac:dyDescent="0.4">
      <c r="A44" s="67" t="s">
        <v>73</v>
      </c>
      <c r="B44" s="66">
        <v>2000000</v>
      </c>
      <c r="C44" s="60"/>
      <c r="D44" s="60"/>
      <c r="G44" s="20"/>
    </row>
    <row r="45" spans="1:7" ht="24.95" customHeight="1" x14ac:dyDescent="0.4">
      <c r="A45" s="61" t="s">
        <v>74</v>
      </c>
      <c r="B45" s="62">
        <f>SUM(B46:B48)</f>
        <v>10000000</v>
      </c>
      <c r="C45" s="60"/>
      <c r="D45" s="60"/>
      <c r="G45" s="53">
        <f>SUM(G46:G48)</f>
        <v>12000000</v>
      </c>
    </row>
    <row r="46" spans="1:7" ht="24.95" customHeight="1" x14ac:dyDescent="0.4">
      <c r="A46" s="65" t="s">
        <v>75</v>
      </c>
      <c r="B46" s="66">
        <v>10000000</v>
      </c>
      <c r="C46" s="63">
        <f>60000000+5000000</f>
        <v>65000000</v>
      </c>
      <c r="D46" s="64">
        <f>+B46-C46</f>
        <v>-55000000</v>
      </c>
      <c r="G46" s="54">
        <v>12000000</v>
      </c>
    </row>
    <row r="47" spans="1:7" ht="24.95" customHeight="1" x14ac:dyDescent="0.4">
      <c r="A47" s="65" t="s">
        <v>76</v>
      </c>
      <c r="B47" s="66"/>
      <c r="C47" s="60"/>
      <c r="D47" s="60"/>
      <c r="G47" s="20"/>
    </row>
    <row r="48" spans="1:7" ht="24.95" customHeight="1" x14ac:dyDescent="0.4">
      <c r="A48" s="65" t="s">
        <v>77</v>
      </c>
      <c r="B48" s="66"/>
      <c r="C48" s="60"/>
      <c r="D48" s="60"/>
      <c r="G48" s="20"/>
    </row>
    <row r="49" spans="1:7" ht="54" customHeight="1" x14ac:dyDescent="0.4">
      <c r="A49" s="67" t="s">
        <v>78</v>
      </c>
      <c r="B49" s="66"/>
      <c r="C49" s="60"/>
      <c r="D49" s="60"/>
      <c r="G49" s="20"/>
    </row>
    <row r="50" spans="1:7" ht="24.95" customHeight="1" x14ac:dyDescent="0.4">
      <c r="A50" s="68" t="s">
        <v>95</v>
      </c>
      <c r="B50" s="69">
        <f>+B9+B15+B25+B35+B45</f>
        <v>1202938070</v>
      </c>
      <c r="C50" s="69">
        <f>SUM(C8:C49)</f>
        <v>1685700174</v>
      </c>
      <c r="D50" s="69">
        <f>SUM(D8:D49)</f>
        <v>-716126860</v>
      </c>
      <c r="G50" s="56">
        <f>+G9+G15+G25+G35+G45</f>
        <v>742672279.65999997</v>
      </c>
    </row>
    <row r="52" spans="1:7" ht="17.25" x14ac:dyDescent="0.3">
      <c r="A52" s="5" t="s">
        <v>135</v>
      </c>
    </row>
    <row r="53" spans="1:7" ht="23.25" x14ac:dyDescent="0.35">
      <c r="A53" s="6" t="s">
        <v>136</v>
      </c>
      <c r="C53" s="55">
        <v>66800000</v>
      </c>
    </row>
    <row r="54" spans="1:7" ht="23.25" x14ac:dyDescent="0.35">
      <c r="A54" s="6" t="s">
        <v>137</v>
      </c>
      <c r="C54" s="55">
        <v>128750000</v>
      </c>
    </row>
    <row r="55" spans="1:7" ht="23.25" x14ac:dyDescent="0.35">
      <c r="A55" s="6" t="s">
        <v>138</v>
      </c>
      <c r="C55" s="55">
        <v>12000000</v>
      </c>
    </row>
    <row r="56" spans="1:7" ht="23.25" x14ac:dyDescent="0.35">
      <c r="A56" s="6" t="s">
        <v>139</v>
      </c>
      <c r="C56" s="55">
        <v>7000000</v>
      </c>
    </row>
    <row r="57" spans="1:7" ht="23.25" x14ac:dyDescent="0.35">
      <c r="A57" s="6" t="s">
        <v>140</v>
      </c>
      <c r="C57" s="55">
        <v>4000000</v>
      </c>
    </row>
    <row r="58" spans="1:7" ht="23.25" x14ac:dyDescent="0.35">
      <c r="A58" s="6" t="s">
        <v>141</v>
      </c>
      <c r="C58" s="55">
        <v>10800000</v>
      </c>
    </row>
    <row r="59" spans="1:7" ht="23.25" x14ac:dyDescent="0.35">
      <c r="A59" s="6" t="s">
        <v>142</v>
      </c>
      <c r="C59" s="55">
        <v>4440000</v>
      </c>
    </row>
    <row r="60" spans="1:7" ht="23.25" x14ac:dyDescent="0.35">
      <c r="A60" s="6" t="s">
        <v>143</v>
      </c>
      <c r="C60" s="55">
        <v>1024000</v>
      </c>
    </row>
    <row r="61" spans="1:7" ht="23.25" x14ac:dyDescent="0.35">
      <c r="A61" s="6" t="s">
        <v>144</v>
      </c>
      <c r="C61" s="55">
        <v>4360000</v>
      </c>
    </row>
    <row r="62" spans="1:7" ht="23.25" x14ac:dyDescent="0.35">
      <c r="C62" s="57">
        <f>SUM(C53:C61)</f>
        <v>239174000</v>
      </c>
    </row>
  </sheetData>
  <mergeCells count="8">
    <mergeCell ref="G6:G7"/>
    <mergeCell ref="D6:D7"/>
    <mergeCell ref="C6:C7"/>
    <mergeCell ref="A1:D1"/>
    <mergeCell ref="A2:D2"/>
    <mergeCell ref="A3:D3"/>
    <mergeCell ref="A6:A7"/>
    <mergeCell ref="B6:B7"/>
  </mergeCells>
  <pageMargins left="2.12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6"/>
    </row>
    <row r="3" spans="2:18" ht="18.75" x14ac:dyDescent="0.3">
      <c r="B3" s="100">
        <v>2022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7"/>
    </row>
    <row r="4" spans="2:18" ht="15.75" customHeight="1" x14ac:dyDescent="0.3"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4" t="s">
        <v>4</v>
      </c>
      <c r="C7" s="105" t="s">
        <v>5</v>
      </c>
      <c r="D7" s="105" t="s">
        <v>6</v>
      </c>
      <c r="E7" s="108" t="s">
        <v>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18" ht="30" customHeight="1" x14ac:dyDescent="0.35">
      <c r="B8" s="104"/>
      <c r="C8" s="106"/>
      <c r="D8" s="10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93" t="s">
        <v>99</v>
      </c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</row>
    <row r="98" spans="1:17" ht="23.25" x14ac:dyDescent="0.35">
      <c r="B98" s="28" t="s">
        <v>101</v>
      </c>
      <c r="C98" s="107" t="s">
        <v>103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ht="23.25" x14ac:dyDescent="0.35">
      <c r="B99" s="20"/>
      <c r="C99" s="20"/>
      <c r="D99" s="20"/>
    </row>
    <row r="100" spans="1:17" ht="23.25" x14ac:dyDescent="0.35">
      <c r="B100" s="94"/>
      <c r="C100" s="94"/>
      <c r="D100" s="9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5"/>
      <c r="C103" s="95"/>
      <c r="D103" s="95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Presupuesto aprobado</vt:lpstr>
      <vt:lpstr>ENERO</vt:lpstr>
      <vt:lpstr>MARZO 2022</vt:lpstr>
      <vt:lpstr>Mayo 2022</vt:lpstr>
      <vt:lpstr>JULIO 2022</vt:lpstr>
      <vt:lpstr>NOVIEMBRE</vt:lpstr>
      <vt:lpstr>Ejecucion Mensual febrero 2025</vt:lpstr>
      <vt:lpstr>2023 presupuesto</vt:lpstr>
      <vt:lpstr>MARZO</vt:lpstr>
      <vt:lpstr>Hoja1</vt:lpstr>
      <vt:lpstr>'2023 presupuesto'!Print_Area</vt:lpstr>
      <vt:lpstr>'Ejecucion Mensual febrero 2025'!Print_Area</vt:lpstr>
      <vt:lpstr>ENERO!Print_Area</vt:lpstr>
      <vt:lpstr>'JULIO 2022'!Print_Area</vt:lpstr>
      <vt:lpstr>MARZO!Print_Area</vt:lpstr>
      <vt:lpstr>'MARZO 2022'!Print_Area</vt:lpstr>
      <vt:lpstr>'Mayo 2022'!Print_Area</vt:lpstr>
      <vt:lpstr>NOVIEMBRE!Print_Area</vt:lpstr>
      <vt:lpstr>'Presupuesto aprobado'!Print_Area</vt:lpstr>
      <vt:lpstr>'Ejecucion Mensual febrero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2025-03-07T13:40:45Z</dcterms:modified>
</cp:coreProperties>
</file>