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4695" firstSheet="6" activeTab="6"/>
  </bookViews>
  <sheets>
    <sheet name="Presupuesto aprobado" sheetId="9" state="hidden" r:id="rId1"/>
    <sheet name="ENERO" sheetId="7" state="hidden" r:id="rId2"/>
    <sheet name="MARZO 2022" sheetId="5" state="hidden" r:id="rId3"/>
    <sheet name="Mayo 2022" sheetId="10" state="hidden" r:id="rId4"/>
    <sheet name="JULIO 2022" sheetId="11" state="hidden" r:id="rId5"/>
    <sheet name="NOVIEMBRE" sheetId="12" state="hidden" r:id="rId6"/>
    <sheet name="Ejecucion Mensual Sept 2025" sheetId="14" r:id="rId7"/>
    <sheet name="Ejecucion Mensual Sept 2025 (2)" sheetId="16" state="hidden" r:id="rId8"/>
    <sheet name="4TO TRIMESTRE" sheetId="17" state="hidden" r:id="rId9"/>
    <sheet name="2023 presupuesto" sheetId="15" state="hidden" r:id="rId10"/>
    <sheet name="MARZO" sheetId="8" state="hidden" r:id="rId11"/>
    <sheet name="Hoja1" sheetId="4" state="hidden" r:id="rId12"/>
  </sheets>
  <externalReferences>
    <externalReference r:id="rId13"/>
  </externalReferences>
  <definedNames>
    <definedName name="_xlnm._FilterDatabase" localSheetId="8" hidden="1">'4TO TRIMESTRE'!$A$4:$C$63</definedName>
    <definedName name="_xlnm.Print_Area" localSheetId="9">'2023 presupuesto'!$A$1:$D$62</definedName>
    <definedName name="_xlnm.Print_Area" localSheetId="8">'4TO TRIMESTRE'!$A$2:$C$65</definedName>
    <definedName name="_xlnm.Print_Area" localSheetId="6">'Ejecucion Mensual Sept 2025'!$B$1:$AA$112</definedName>
    <definedName name="_xlnm.Print_Area" localSheetId="7">'Ejecucion Mensual Sept 2025 (2)'!$B$1:$N$99</definedName>
    <definedName name="_xlnm.Print_Area" localSheetId="1">ENERO!$B$1:$Q$96</definedName>
    <definedName name="_xlnm.Print_Area" localSheetId="4">'JULIO 2022'!$A$1:$Q$100</definedName>
    <definedName name="_xlnm.Print_Area" localSheetId="10">MARZO!$A$1:$Q$102</definedName>
    <definedName name="_xlnm.Print_Area" localSheetId="2">'MARZO 2022'!$A$1:$Q$98</definedName>
    <definedName name="_xlnm.Print_Area" localSheetId="3">'Mayo 2022'!$A$1:$Q$98</definedName>
    <definedName name="_xlnm.Print_Area" localSheetId="5">NOVIEMBRE!$A$1:$Q$100</definedName>
    <definedName name="_xlnm.Print_Area" localSheetId="0">'Presupuesto aprobado'!$A$1:$D$94</definedName>
    <definedName name="_xlnm.Print_Titles" localSheetId="6">'Ejecucion Mensual Sept 2025'!$1:$8</definedName>
    <definedName name="_xlnm.Print_Titles" localSheetId="7">'Ejecucion Mensual Sept 2025 (2)'!$1:$8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1" i="17" l="1"/>
  <c r="B64" i="17" s="1"/>
  <c r="G7" i="17"/>
  <c r="G8" i="17" s="1"/>
  <c r="H8" i="17" s="1"/>
  <c r="G17" i="17" s="1"/>
  <c r="G18" i="17" s="1"/>
  <c r="F13" i="17"/>
  <c r="B25" i="17"/>
  <c r="B29" i="17"/>
  <c r="B9" i="17"/>
  <c r="B22" i="17" s="1"/>
  <c r="B27" i="17"/>
  <c r="B15" i="17"/>
  <c r="B16" i="17"/>
  <c r="B19" i="17"/>
  <c r="B13" i="17"/>
  <c r="B14" i="17"/>
  <c r="L15" i="16" l="1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AA54" i="14" l="1"/>
  <c r="AA55" i="14"/>
  <c r="AA56" i="14"/>
  <c r="AA57" i="14"/>
  <c r="AA58" i="14"/>
  <c r="AA59" i="14"/>
  <c r="AA60" i="14"/>
  <c r="AA61" i="14"/>
  <c r="AA53" i="14"/>
  <c r="AA28" i="14"/>
  <c r="AA29" i="14"/>
  <c r="AA30" i="14"/>
  <c r="AA31" i="14"/>
  <c r="AA32" i="14"/>
  <c r="AA33" i="14"/>
  <c r="AA34" i="14"/>
  <c r="AA35" i="14"/>
  <c r="AA27" i="14"/>
  <c r="AA18" i="14"/>
  <c r="AA19" i="14"/>
  <c r="AA20" i="14"/>
  <c r="AA21" i="14"/>
  <c r="AA22" i="14"/>
  <c r="AA23" i="14"/>
  <c r="AA24" i="14"/>
  <c r="AA25" i="14"/>
  <c r="AA17" i="14"/>
  <c r="AA12" i="14"/>
  <c r="AA13" i="14"/>
  <c r="AA14" i="14"/>
  <c r="AA15" i="14"/>
  <c r="AA11" i="14"/>
  <c r="Z10" i="14"/>
  <c r="Z16" i="14"/>
  <c r="Z26" i="14"/>
  <c r="Z36" i="14"/>
  <c r="Z52" i="14"/>
  <c r="Z62" i="14"/>
  <c r="AA43" i="14"/>
  <c r="AA63" i="14"/>
  <c r="Y26" i="14"/>
  <c r="Y62" i="14"/>
  <c r="AA82" i="14"/>
  <c r="AA81" i="14"/>
  <c r="AA80" i="14"/>
  <c r="AA79" i="14"/>
  <c r="AA78" i="14"/>
  <c r="AA77" i="14"/>
  <c r="AA76" i="14"/>
  <c r="AA75" i="14"/>
  <c r="AA74" i="14"/>
  <c r="AA73" i="14"/>
  <c r="AA72" i="14"/>
  <c r="AA71" i="14"/>
  <c r="AA69" i="14"/>
  <c r="AA68" i="14"/>
  <c r="AA67" i="14"/>
  <c r="AA66" i="14"/>
  <c r="AA65" i="14"/>
  <c r="AA64" i="14"/>
  <c r="AA51" i="14"/>
  <c r="AA50" i="14"/>
  <c r="AA49" i="14"/>
  <c r="AA48" i="14"/>
  <c r="AA47" i="14"/>
  <c r="AA46" i="14"/>
  <c r="AA45" i="14"/>
  <c r="AA42" i="14"/>
  <c r="AA41" i="14"/>
  <c r="AA40" i="14"/>
  <c r="AA39" i="14"/>
  <c r="AA38" i="14"/>
  <c r="AA37" i="14"/>
  <c r="X52" i="14"/>
  <c r="X36" i="14"/>
  <c r="X26" i="14"/>
  <c r="X16" i="14"/>
  <c r="X10" i="14"/>
  <c r="D62" i="14"/>
  <c r="C62" i="14"/>
  <c r="R36" i="14"/>
  <c r="D36" i="14"/>
  <c r="C36" i="14"/>
  <c r="D26" i="14"/>
  <c r="Y36" i="14"/>
  <c r="Y52" i="14"/>
  <c r="Y16" i="14"/>
  <c r="Y10" i="14"/>
  <c r="AA16" i="14" l="1"/>
  <c r="AA10" i="14"/>
  <c r="AA52" i="14"/>
  <c r="AA26" i="14"/>
  <c r="Z9" i="14"/>
  <c r="Z83" i="14"/>
  <c r="X83" i="14"/>
  <c r="X9" i="14"/>
  <c r="Y83" i="14"/>
  <c r="Y9" i="14"/>
  <c r="V62" i="14"/>
  <c r="V52" i="14"/>
  <c r="V26" i="14"/>
  <c r="V16" i="14"/>
  <c r="V10" i="14"/>
  <c r="D10" i="14"/>
  <c r="D16" i="14"/>
  <c r="W10" i="14"/>
  <c r="W16" i="14"/>
  <c r="W26" i="14"/>
  <c r="W62" i="14"/>
  <c r="U62" i="14"/>
  <c r="W52" i="14"/>
  <c r="T70" i="14"/>
  <c r="T62" i="14"/>
  <c r="T52" i="14"/>
  <c r="T44" i="14"/>
  <c r="T36" i="14"/>
  <c r="T26" i="14"/>
  <c r="T16" i="14"/>
  <c r="T10" i="14"/>
  <c r="S70" i="14"/>
  <c r="S62" i="14"/>
  <c r="S52" i="14"/>
  <c r="S44" i="14"/>
  <c r="S36" i="14"/>
  <c r="S26" i="14"/>
  <c r="S16" i="14"/>
  <c r="S10" i="14"/>
  <c r="U10" i="14"/>
  <c r="R70" i="14"/>
  <c r="R62" i="14"/>
  <c r="R52" i="14"/>
  <c r="R44" i="14"/>
  <c r="R26" i="14"/>
  <c r="R16" i="14"/>
  <c r="R10" i="14"/>
  <c r="D52" i="14"/>
  <c r="U70" i="14"/>
  <c r="U52" i="14"/>
  <c r="U44" i="14"/>
  <c r="U36" i="14"/>
  <c r="U26" i="14"/>
  <c r="U16" i="14"/>
  <c r="AA70" i="14" l="1"/>
  <c r="AA62" i="14" s="1"/>
  <c r="AA83" i="14" s="1"/>
  <c r="AA44" i="14"/>
  <c r="AA36" i="14" s="1"/>
  <c r="V9" i="14"/>
  <c r="V83" i="14"/>
  <c r="D9" i="14"/>
  <c r="W83" i="14"/>
  <c r="T83" i="14"/>
  <c r="S9" i="14"/>
  <c r="S83" i="14"/>
  <c r="T9" i="14"/>
  <c r="D83" i="14"/>
  <c r="R9" i="14"/>
  <c r="R83" i="14"/>
  <c r="U9" i="14"/>
  <c r="U83" i="14"/>
  <c r="C62" i="15" l="1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Q82" i="14" l="1"/>
  <c r="Q81" i="14"/>
  <c r="Q80" i="14"/>
  <c r="Q79" i="14"/>
  <c r="Q78" i="14"/>
  <c r="Q77" i="14"/>
  <c r="Q76" i="14"/>
  <c r="Q75" i="14"/>
  <c r="Q73" i="14"/>
  <c r="Q72" i="14"/>
  <c r="Q71" i="14"/>
  <c r="Q70" i="14"/>
  <c r="C70" i="14"/>
  <c r="Q69" i="14"/>
  <c r="Q68" i="14"/>
  <c r="Q67" i="14"/>
  <c r="Q66" i="14"/>
  <c r="Q65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C52" i="14"/>
  <c r="Q51" i="14"/>
  <c r="Q50" i="14"/>
  <c r="Q49" i="14"/>
  <c r="Q48" i="14"/>
  <c r="Q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C26" i="14"/>
  <c r="Q25" i="14"/>
  <c r="Q24" i="14"/>
  <c r="Q23" i="14"/>
  <c r="Q22" i="14"/>
  <c r="Q21" i="14"/>
  <c r="Q20" i="14"/>
  <c r="Q19" i="14"/>
  <c r="Q18" i="14"/>
  <c r="Q17" i="14"/>
  <c r="C16" i="14"/>
  <c r="Q15" i="14"/>
  <c r="Q14" i="14"/>
  <c r="Q13" i="14"/>
  <c r="Q12" i="14"/>
  <c r="Q11" i="14"/>
  <c r="C10" i="14"/>
  <c r="C9" i="14" l="1"/>
  <c r="C83" i="14"/>
  <c r="Q10" i="14"/>
  <c r="Q26" i="14"/>
  <c r="Q52" i="14"/>
  <c r="Q16" i="14"/>
  <c r="Q9" i="14"/>
  <c r="O16" i="12"/>
  <c r="O62" i="12"/>
  <c r="Q83" i="14" l="1"/>
  <c r="N62" i="12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1" i="9"/>
  <c r="C63" i="9"/>
  <c r="C53" i="9"/>
  <c r="C45" i="9"/>
  <c r="C37" i="9"/>
  <c r="C27" i="9"/>
  <c r="C17" i="9"/>
  <c r="C11" i="9"/>
  <c r="C84" i="9" l="1"/>
  <c r="Q70" i="10"/>
  <c r="L83" i="10"/>
  <c r="F83" i="10"/>
  <c r="N83" i="10"/>
  <c r="L9" i="10"/>
  <c r="P9" i="10"/>
  <c r="M9" i="10"/>
  <c r="C10" i="9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W9" i="14" l="1"/>
  <c r="AA9" i="14" s="1"/>
</calcChain>
</file>

<file path=xl/sharedStrings.xml><?xml version="1.0" encoding="utf-8"?>
<sst xmlns="http://schemas.openxmlformats.org/spreadsheetml/2006/main" count="1126" uniqueCount="216">
  <si>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</si>
  <si>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</si>
  <si>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</si>
  <si>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</si>
  <si>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</si>
  <si>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</si>
  <si>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</si>
  <si>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</si>
  <si>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</si>
  <si>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</si>
  <si>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</si>
  <si>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</si>
  <si>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</si>
  <si>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</si>
  <si>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</si>
  <si>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</si>
  <si>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</si>
  <si>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</si>
  <si>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</si>
  <si>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</si>
  <si>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</si>
  <si>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</si>
  <si>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</si>
  <si>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</si>
  <si>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</si>
  <si>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</si>
  <si>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</si>
  <si>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</si>
  <si>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</si>
  <si>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</si>
  <si>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</si>
  <si>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</si>
  <si>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</si>
  <si>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</si>
  <si>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</si>
  <si>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</si>
  <si>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</si>
  <si>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</si>
  <si>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</si>
  <si>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</si>
  <si>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</si>
  <si>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</si>
  <si>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</si>
  <si>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</si>
  <si>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</si>
  <si>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</si>
  <si>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</si>
  <si>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</si>
  <si>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</si>
  <si>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</si>
  <si>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</si>
  <si>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</si>
  <si>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</si>
  <si>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</si>
  <si>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</si>
  <si>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</si>
  <si>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</si>
  <si>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</si>
  <si>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</si>
  <si>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</si>
  <si>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</si>
  <si>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</si>
  <si>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</si>
  <si>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</si>
  <si>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</si>
  <si>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</si>
  <si>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</si>
  <si>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</si>
  <si>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</si>
  <si>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</si>
  <si>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</si>
  <si>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</si>
  <si>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</si>
  <si>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</si>
  <si>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</si>
  <si>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</si>
  <si>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</si>
  <si>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</si>
  <si>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</si>
  <si>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</si>
  <si>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</si>
  <si>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</si>
  <si>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</si>
  <si>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</si>
  <si>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</si>
  <si>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</si>
  <si>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</si>
  <si>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</si>
  <si>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</si>
  <si>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</si>
  <si>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</si>
  <si>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</si>
  <si>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</si>
  <si>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</si>
  <si>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</si>
  <si>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</si>
  <si>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</si>
  <si>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</si>
  <si>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</si>
  <si>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</si>
  <si>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</si>
  <si>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</si>
  <si>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</si>
  <si>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</si>
  <si>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</si>
  <si>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</si>
  <si>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</si>
  <si>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</si>
  <si>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</si>
  <si>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</si>
  <si>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Licda. Cecilia Rodriguez</t>
  </si>
  <si>
    <t xml:space="preserve">              Auxiliar                                           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</si>
  <si>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</si>
  <si>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</si>
  <si>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</si>
  <si>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</si>
  <si>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</si>
  <si>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</si>
  <si>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</si>
  <si>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</si>
  <si>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r>
      <t>Presupuesto aprobado:</t>
    </r>
    <r>
      <rPr>
        <sz val="13"/>
        <color rgb="FF000000"/>
        <rFont val="Calibri"/>
        <family val="2"/>
      </rPr>
      <t xml:space="preserve"> Se refiere al presupuesto aprobado en la Ley de Presupuesto General del Estado.</t>
    </r>
  </si>
  <si>
    <r>
      <t xml:space="preserve">Presupuesto modificado:  </t>
    </r>
    <r>
      <rPr>
        <sz val="13"/>
        <color rgb="FF000000"/>
        <rFont val="Calibri"/>
        <family val="2"/>
      </rPr>
      <t xml:space="preserve">Se refiere al presupuesto aprobado en caso de que el Congreso Nacional apruebe un presupuesto complementario. </t>
    </r>
  </si>
  <si>
    <r>
      <t>Total devengado:</t>
    </r>
    <r>
      <rPr>
        <sz val="13"/>
        <color rgb="FF000000"/>
        <rFont val="Calibri"/>
        <family val="2"/>
      </rPr>
      <t> 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</si>
  <si>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</si>
  <si>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</si>
  <si>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</si>
  <si>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</si>
  <si>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</si>
  <si>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</si>
  <si>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</si>
  <si>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</si>
  <si>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</si>
  <si>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</si>
  <si>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</si>
  <si>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</si>
  <si>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</si>
  <si>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</si>
  <si>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</si>
  <si>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</si>
  <si>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</si>
  <si>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</si>
  <si>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</si>
  <si>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</si>
  <si>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</si>
  <si>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</si>
  <si>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</si>
  <si>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</si>
  <si>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</si>
  <si>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</si>
  <si>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</si>
  <si>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PROGRAMACION CUARTO TRIMESTRE</t>
  </si>
  <si>
    <t xml:space="preserve">SUELDOS </t>
  </si>
  <si>
    <t>REGALIA</t>
  </si>
  <si>
    <t>SISMAP</t>
  </si>
  <si>
    <t>VIATICOS</t>
  </si>
  <si>
    <t>REMODELACION</t>
  </si>
  <si>
    <t>PUBLICIDAD</t>
  </si>
  <si>
    <t>TONER</t>
  </si>
  <si>
    <t>ALQUILERES</t>
  </si>
  <si>
    <t>EVENTOS</t>
  </si>
  <si>
    <t xml:space="preserve">ALQUILERES MEGACENTRO </t>
  </si>
  <si>
    <t>OACI</t>
  </si>
  <si>
    <t>NAGUA</t>
  </si>
  <si>
    <t>LIBERTY</t>
  </si>
  <si>
    <t>ELECTRICIDAD Y INTERNET</t>
  </si>
  <si>
    <t>MANTENIMIENTO DE VEHICULO</t>
  </si>
  <si>
    <t>CAPACITACION</t>
  </si>
  <si>
    <t>MANTENIMIENTO DE AIRE</t>
  </si>
  <si>
    <t>HERRERIA</t>
  </si>
  <si>
    <t>GOMAS Y NEUMATICOS</t>
  </si>
  <si>
    <t>MINIBUS</t>
  </si>
  <si>
    <t>OFICINAS MOBILES</t>
  </si>
  <si>
    <t>PROGRAMA INTELIGENCIA DE NEGOCIOS</t>
  </si>
  <si>
    <t>GESTION DE FILAS</t>
  </si>
  <si>
    <t>LAMINADO</t>
  </si>
  <si>
    <t>VACACIONES</t>
  </si>
  <si>
    <t xml:space="preserve">SEGUROS </t>
  </si>
  <si>
    <t>COMBUSTIBLE</t>
  </si>
  <si>
    <t>PROGRAMA KRITAL</t>
  </si>
  <si>
    <t>UNIFORME</t>
  </si>
  <si>
    <t>MATERIAL GASTABLE</t>
  </si>
  <si>
    <t>REPARACION DE IMPRESORA</t>
  </si>
  <si>
    <t>SELLOS</t>
  </si>
  <si>
    <t>CONSULTORIAS</t>
  </si>
  <si>
    <t>MEDICAMENTOS</t>
  </si>
  <si>
    <t>LAPTOS</t>
  </si>
  <si>
    <t xml:space="preserve">BATERIAS DE INVERSOR </t>
  </si>
  <si>
    <t>BATERIAS PARA VEHICULOS</t>
  </si>
  <si>
    <t>GASOIL</t>
  </si>
  <si>
    <t>ARREGLOS FLORALES</t>
  </si>
  <si>
    <t>BOTELLONES</t>
  </si>
  <si>
    <t>CERTV</t>
  </si>
  <si>
    <t>ALQUILER DE IMPRESORAS</t>
  </si>
  <si>
    <t>ALQUILER DE TRITURADORA</t>
  </si>
  <si>
    <t>ANTIVIRUS</t>
  </si>
  <si>
    <t>MATENIMIENTO MEGA CENTRO</t>
  </si>
  <si>
    <t>BLUE COMET</t>
  </si>
  <si>
    <t>FUMIGACION</t>
  </si>
  <si>
    <t>FONDO</t>
  </si>
  <si>
    <t>SUELDOS 2087</t>
  </si>
  <si>
    <t>REGALIA 2087</t>
  </si>
  <si>
    <t>OCTUBRE</t>
  </si>
  <si>
    <t>NOVIEMBRE</t>
  </si>
  <si>
    <t>DICIEMBRE</t>
  </si>
  <si>
    <t>PROCESOS</t>
  </si>
  <si>
    <t>MONTO</t>
  </si>
  <si>
    <t>TOTAL GENERAL ESTIMADO</t>
  </si>
  <si>
    <t>TOTAL ESTIMADO 100</t>
  </si>
  <si>
    <t>TOTAL ESTIMADO 2087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</si>
  <si>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</si>
  <si>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</si>
  <si>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</si>
  <si>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</si>
  <si>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r>
      <t>Presupuesto aprobado</t>
    </r>
    <r>
      <rPr>
        <sz val="14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</si>
  <si>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4"/>
        <color rgb="FF000000"/>
        <rFont val="Calibri"/>
        <family val="2"/>
      </rPr>
      <t xml:space="preserve">: Se refiere al presupuesto aprobado en caso de que el Congreso Nacional apruebe </t>
    </r>
  </si>
  <si>
    <r>
      <t xml:space="preserve">Total devengado: </t>
    </r>
    <r>
      <rPr>
        <sz val="14"/>
        <color rgb="FF000000"/>
        <rFont val="Calibri"/>
        <family val="2"/>
      </rPr>
      <t>Son los recursos financieros que surge con la obligación de pago por la recepción de conformidad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</si>
</sst>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_);_(* \(#,##0.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5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164" fontId="6" fillId="0" borderId="8" xfId="1" applyFont="1" applyBorder="1" applyAlignment="1">
      <alignment horizontal="left" vertical="center" wrapText="1"/>
    </xf>
    <xf numFmtId="164" fontId="6" fillId="0" borderId="0" xfId="1" applyFont="1" applyAlignment="1">
      <alignment vertical="center" wrapText="1"/>
    </xf>
    <xf numFmtId="164" fontId="6" fillId="0" borderId="0" xfId="0" applyNumberFormat="1" applyFont="1"/>
    <xf numFmtId="164" fontId="7" fillId="0" borderId="0" xfId="1" applyFont="1" applyAlignment="1">
      <alignment vertical="center" wrapText="1"/>
    </xf>
    <xf numFmtId="164" fontId="7" fillId="0" borderId="0" xfId="1" applyFont="1"/>
    <xf numFmtId="164" fontId="7" fillId="0" borderId="0" xfId="0" applyNumberFormat="1" applyFont="1"/>
    <xf numFmtId="164" fontId="6" fillId="0" borderId="0" xfId="1" applyFont="1"/>
    <xf numFmtId="165" fontId="6" fillId="0" borderId="8" xfId="0" applyNumberFormat="1" applyFont="1" applyBorder="1"/>
    <xf numFmtId="164" fontId="6" fillId="0" borderId="8" xfId="1" applyFont="1" applyBorder="1"/>
    <xf numFmtId="164" fontId="6" fillId="4" borderId="9" xfId="1" applyFont="1" applyFill="1" applyBorder="1"/>
    <xf numFmtId="165" fontId="6" fillId="4" borderId="9" xfId="0" applyNumberFormat="1" applyFont="1" applyFill="1" applyBorder="1"/>
    <xf numFmtId="164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164" fontId="14" fillId="0" borderId="8" xfId="1" applyFont="1" applyBorder="1" applyAlignment="1">
      <alignment horizontal="left" vertical="center" wrapText="1"/>
    </xf>
    <xf numFmtId="164" fontId="14" fillId="0" borderId="0" xfId="1" applyFont="1" applyAlignment="1">
      <alignment vertical="center" wrapText="1"/>
    </xf>
    <xf numFmtId="164" fontId="15" fillId="0" borderId="0" xfId="1" applyFont="1" applyAlignment="1">
      <alignment vertical="center" wrapText="1"/>
    </xf>
    <xf numFmtId="165" fontId="14" fillId="0" borderId="8" xfId="0" applyNumberFormat="1" applyFont="1" applyBorder="1"/>
    <xf numFmtId="165" fontId="14" fillId="0" borderId="0" xfId="0" applyNumberFormat="1" applyFont="1"/>
    <xf numFmtId="165" fontId="15" fillId="0" borderId="0" xfId="0" applyNumberFormat="1" applyFont="1"/>
    <xf numFmtId="164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164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5" fontId="6" fillId="0" borderId="0" xfId="0" applyNumberFormat="1" applyFont="1"/>
    <xf numFmtId="165" fontId="7" fillId="0" borderId="0" xfId="0" applyNumberFormat="1" applyFont="1"/>
    <xf numFmtId="164" fontId="17" fillId="0" borderId="0" xfId="1" applyFont="1"/>
    <xf numFmtId="164" fontId="7" fillId="6" borderId="0" xfId="1" applyFont="1" applyFill="1" applyAlignment="1">
      <alignment vertical="center" wrapText="1"/>
    </xf>
    <xf numFmtId="165" fontId="0" fillId="0" borderId="0" xfId="0" applyNumberFormat="1"/>
    <xf numFmtId="0" fontId="23" fillId="0" borderId="0" xfId="0" applyFont="1"/>
    <xf numFmtId="164" fontId="11" fillId="0" borderId="0" xfId="1" applyFont="1" applyAlignment="1">
      <alignment vertical="center" wrapText="1"/>
    </xf>
    <xf numFmtId="164" fontId="12" fillId="0" borderId="0" xfId="1" applyFont="1" applyAlignment="1">
      <alignment vertical="center" wrapText="1"/>
    </xf>
    <xf numFmtId="164" fontId="12" fillId="0" borderId="0" xfId="1" applyFont="1"/>
    <xf numFmtId="164" fontId="11" fillId="4" borderId="9" xfId="1" applyFont="1" applyFill="1" applyBorder="1"/>
    <xf numFmtId="164" fontId="11" fillId="0" borderId="0" xfId="1" applyFont="1"/>
    <xf numFmtId="0" fontId="25" fillId="0" borderId="8" xfId="0" applyFont="1" applyBorder="1" applyAlignment="1">
      <alignment horizontal="left"/>
    </xf>
    <xf numFmtId="164" fontId="25" fillId="0" borderId="8" xfId="1" applyFont="1" applyBorder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/>
    </xf>
    <xf numFmtId="164" fontId="25" fillId="0" borderId="0" xfId="1" applyFont="1" applyAlignment="1">
      <alignment vertical="center" wrapText="1"/>
    </xf>
    <xf numFmtId="164" fontId="26" fillId="0" borderId="0" xfId="1" applyFont="1"/>
    <xf numFmtId="164" fontId="26" fillId="0" borderId="0" xfId="0" applyNumberFormat="1" applyFont="1"/>
    <xf numFmtId="0" fontId="26" fillId="0" borderId="0" xfId="0" applyFont="1" applyAlignment="1">
      <alignment horizontal="left"/>
    </xf>
    <xf numFmtId="164" fontId="26" fillId="0" borderId="0" xfId="1" applyFont="1" applyAlignment="1">
      <alignment vertical="center" wrapText="1"/>
    </xf>
    <xf numFmtId="0" fontId="26" fillId="0" borderId="0" xfId="0" applyFont="1" applyAlignment="1">
      <alignment horizontal="left" wrapText="1"/>
    </xf>
    <xf numFmtId="0" fontId="24" fillId="4" borderId="9" xfId="0" applyFont="1" applyFill="1" applyBorder="1" applyAlignment="1">
      <alignment vertical="center"/>
    </xf>
    <xf numFmtId="164" fontId="25" fillId="4" borderId="9" xfId="1" applyFont="1" applyFill="1" applyBorder="1"/>
    <xf numFmtId="0" fontId="8" fillId="0" borderId="11" xfId="0" applyFont="1" applyBorder="1" applyAlignment="1">
      <alignment horizontal="left"/>
    </xf>
    <xf numFmtId="164" fontId="6" fillId="0" borderId="11" xfId="1" applyFont="1" applyBorder="1" applyAlignment="1">
      <alignment horizontal="left" vertical="center" wrapText="1"/>
    </xf>
    <xf numFmtId="164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164" fontId="7" fillId="0" borderId="11" xfId="1" applyFont="1" applyBorder="1" applyAlignment="1">
      <alignment vertical="center" wrapText="1"/>
    </xf>
    <xf numFmtId="164" fontId="7" fillId="0" borderId="11" xfId="1" applyFont="1" applyBorder="1"/>
    <xf numFmtId="0" fontId="9" fillId="0" borderId="11" xfId="0" applyFont="1" applyBorder="1" applyAlignment="1">
      <alignment horizontal="left" wrapText="1"/>
    </xf>
    <xf numFmtId="164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5" fontId="6" fillId="0" borderId="11" xfId="0" applyNumberFormat="1" applyFont="1" applyBorder="1"/>
    <xf numFmtId="165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164" fontId="6" fillId="4" borderId="11" xfId="1" applyFont="1" applyFill="1" applyBorder="1"/>
    <xf numFmtId="0" fontId="27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164" fontId="7" fillId="0" borderId="11" xfId="0" applyNumberFormat="1" applyFont="1" applyBorder="1"/>
    <xf numFmtId="164" fontId="6" fillId="0" borderId="11" xfId="0" applyNumberFormat="1" applyFont="1" applyBorder="1"/>
    <xf numFmtId="164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4" fontId="29" fillId="0" borderId="17" xfId="0" applyNumberFormat="1" applyFont="1" applyBorder="1"/>
    <xf numFmtId="164" fontId="28" fillId="0" borderId="0" xfId="0" applyNumberFormat="1" applyFont="1"/>
    <xf numFmtId="0" fontId="30" fillId="0" borderId="0" xfId="0" applyFont="1" applyAlignment="1">
      <alignment horizontal="center"/>
    </xf>
    <xf numFmtId="164" fontId="30" fillId="0" borderId="11" xfId="1" applyFont="1" applyBorder="1"/>
    <xf numFmtId="0" fontId="31" fillId="0" borderId="0" xfId="0" applyFont="1"/>
    <xf numFmtId="0" fontId="31" fillId="7" borderId="0" xfId="0" applyFont="1" applyFill="1" applyAlignment="1">
      <alignment horizontal="center"/>
    </xf>
    <xf numFmtId="0" fontId="32" fillId="0" borderId="11" xfId="0" applyFont="1" applyBorder="1"/>
    <xf numFmtId="164" fontId="32" fillId="0" borderId="11" xfId="1" applyFont="1" applyBorder="1"/>
    <xf numFmtId="0" fontId="31" fillId="0" borderId="0" xfId="0" applyFont="1" applyAlignment="1">
      <alignment horizontal="center"/>
    </xf>
    <xf numFmtId="164" fontId="31" fillId="0" borderId="0" xfId="1" applyFont="1"/>
    <xf numFmtId="0" fontId="32" fillId="0" borderId="0" xfId="0" applyFont="1"/>
    <xf numFmtId="164" fontId="31" fillId="0" borderId="11" xfId="1" applyFont="1" applyBorder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3" fillId="2" borderId="2" xfId="0" applyFont="1" applyFill="1" applyBorder="1" applyAlignment="1">
      <alignment horizontal="left" vertical="center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6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7" fillId="0" borderId="0" xfId="0" applyFont="1" applyAlignment="1">
      <alignment horizontal="center"/>
    </xf>
    <xf numFmtId="0" fontId="13" fillId="2" borderId="12" xfId="0" applyFont="1" applyFill="1" applyBorder="1" applyAlignment="1">
      <alignment horizontal="left" vertical="center"/>
    </xf>
    <xf numFmtId="164" fontId="13" fillId="2" borderId="13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164" fontId="24" fillId="2" borderId="2" xfId="1" applyFont="1" applyFill="1" applyBorder="1" applyAlignment="1">
      <alignment horizontal="center" vertical="center" wrapText="1"/>
    </xf>
    <xf numFmtId="164" fontId="24" fillId="2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2" borderId="2" xfId="0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1" fillId="0" borderId="0" xfId="0" applyFont="1" applyAlignment="1"/>
    <xf numFmtId="0" fontId="17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152400</xdr:rowOff>
    </xdr:from>
    <xdr:to>
      <xdr:col>1</xdr:col>
      <xdr:colOff>1647824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9525" y="3429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2079625</xdr:colOff>
      <xdr:row>6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032000" cy="146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odriguez\Desktop\PRESUPUESTO%202025\MEGA%20CENT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QUILER"/>
      <sheetName val="Hoja1"/>
      <sheetName val="MANTENIMIENTO"/>
      <sheetName val="ENERGIA ELECTRICA LOCAL"/>
      <sheetName val="ENERGIA ELECTRICA COMUN"/>
      <sheetName val="RESUMEN"/>
    </sheetNames>
    <sheetDataSet>
      <sheetData sheetId="0"/>
      <sheetData sheetId="1">
        <row r="15">
          <cell r="F15">
            <v>4907061.482400001</v>
          </cell>
        </row>
      </sheetData>
      <sheetData sheetId="2">
        <row r="18">
          <cell r="F18">
            <v>1943389.7663999998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view="pageBreakPreview" topLeftCell="B79" zoomScale="60" zoomScaleNormal="100" workbookViewId="0">
      <selection activeCell="B87" sqref="B87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45" customWidth="1"/>
  </cols>
  <sheetData>
    <row r="2" spans="2:5" ht="28.5" customHeight="1" x14ac:dyDescent="0.25">
      <c r="B2" s="109" t="s">
        <v>0</v>
      </c>
      <c r="C2" s="110"/>
      <c r="D2" s="110"/>
    </row>
    <row r="3" spans="2:5" ht="21" customHeight="1" x14ac:dyDescent="0.25">
      <c r="B3" s="111" t="s">
        <v>1</v>
      </c>
      <c r="C3" s="112"/>
      <c r="D3" s="112"/>
    </row>
    <row r="4" spans="2:5" ht="15.75" x14ac:dyDescent="0.25">
      <c r="B4" s="113">
        <v>2022</v>
      </c>
      <c r="C4" s="114"/>
      <c r="D4" s="114"/>
    </row>
    <row r="5" spans="2:5" ht="15.75" customHeight="1" x14ac:dyDescent="0.25">
      <c r="B5" s="115" t="s">
        <v>2</v>
      </c>
      <c r="C5" s="116"/>
      <c r="D5" s="116"/>
    </row>
    <row r="6" spans="2:5" ht="15.75" customHeight="1" x14ac:dyDescent="0.25">
      <c r="B6" s="116" t="s">
        <v>3</v>
      </c>
      <c r="C6" s="116"/>
      <c r="D6" s="116"/>
    </row>
    <row r="8" spans="2:5" ht="15" customHeight="1" x14ac:dyDescent="0.25">
      <c r="B8" s="117" t="s">
        <v>4</v>
      </c>
      <c r="C8" s="118" t="s">
        <v>5</v>
      </c>
      <c r="D8" s="118" t="s">
        <v>6</v>
      </c>
    </row>
    <row r="9" spans="2:5" ht="30" customHeight="1" x14ac:dyDescent="0.25">
      <c r="B9" s="117"/>
      <c r="C9" s="119"/>
      <c r="D9" s="119"/>
    </row>
    <row r="10" spans="2:5" s="4" customFormat="1" ht="27" customHeight="1" x14ac:dyDescent="0.3">
      <c r="B10" s="3" t="s">
        <v>21</v>
      </c>
      <c r="C10" s="29">
        <f>+C11+C17+C27+C37+C45+C53+C63+C68+C71</f>
        <v>1024795636</v>
      </c>
      <c r="D10" s="8"/>
    </row>
    <row r="11" spans="2:5" s="4" customFormat="1" ht="27" customHeight="1" x14ac:dyDescent="0.3">
      <c r="B11" s="5" t="s">
        <v>22</v>
      </c>
      <c r="C11" s="30">
        <f>SUM(C12:C16)</f>
        <v>493015272</v>
      </c>
      <c r="D11" s="9"/>
    </row>
    <row r="12" spans="2:5" s="4" customFormat="1" ht="27" customHeight="1" x14ac:dyDescent="0.35">
      <c r="B12" s="6" t="s">
        <v>23</v>
      </c>
      <c r="C12" s="31">
        <v>375747353</v>
      </c>
      <c r="D12" s="12"/>
    </row>
    <row r="13" spans="2:5" s="4" customFormat="1" ht="27" customHeight="1" x14ac:dyDescent="0.35">
      <c r="B13" s="6" t="s">
        <v>24</v>
      </c>
      <c r="C13" s="31">
        <v>67781665</v>
      </c>
      <c r="D13" s="12"/>
    </row>
    <row r="14" spans="2:5" s="4" customFormat="1" ht="27" customHeight="1" x14ac:dyDescent="0.35">
      <c r="B14" s="6" t="s">
        <v>25</v>
      </c>
      <c r="C14" s="31"/>
      <c r="D14" s="12"/>
      <c r="E14" s="38"/>
    </row>
    <row r="15" spans="2:5" s="4" customFormat="1" ht="27" customHeight="1" x14ac:dyDescent="0.35">
      <c r="B15" s="6" t="s">
        <v>26</v>
      </c>
      <c r="C15" s="31"/>
      <c r="D15" s="12"/>
    </row>
    <row r="16" spans="2:5" s="4" customFormat="1" ht="27" customHeight="1" x14ac:dyDescent="0.35">
      <c r="B16" s="6" t="s">
        <v>27</v>
      </c>
      <c r="C16" s="31">
        <v>49486254</v>
      </c>
      <c r="D16" s="12"/>
    </row>
    <row r="17" spans="2:4" s="4" customFormat="1" ht="27" customHeight="1" x14ac:dyDescent="0.3">
      <c r="B17" s="5" t="s">
        <v>28</v>
      </c>
      <c r="C17" s="30">
        <f>SUM(C18:C26)</f>
        <v>180335892</v>
      </c>
      <c r="D17" s="9"/>
    </row>
    <row r="18" spans="2:4" s="4" customFormat="1" ht="27" customHeight="1" x14ac:dyDescent="0.35">
      <c r="B18" s="6" t="s">
        <v>29</v>
      </c>
      <c r="C18" s="31">
        <v>33780000</v>
      </c>
      <c r="D18" s="12"/>
    </row>
    <row r="19" spans="2:4" s="4" customFormat="1" ht="27" customHeight="1" x14ac:dyDescent="0.35">
      <c r="B19" s="6" t="s">
        <v>30</v>
      </c>
      <c r="C19" s="31">
        <v>5800000</v>
      </c>
      <c r="D19" s="12"/>
    </row>
    <row r="20" spans="2:4" s="4" customFormat="1" ht="27" customHeight="1" x14ac:dyDescent="0.35">
      <c r="B20" s="6" t="s">
        <v>31</v>
      </c>
      <c r="C20" s="31">
        <v>31000000</v>
      </c>
      <c r="D20" s="12"/>
    </row>
    <row r="21" spans="2:4" s="4" customFormat="1" ht="27" customHeight="1" x14ac:dyDescent="0.35">
      <c r="B21" s="6" t="s">
        <v>32</v>
      </c>
      <c r="C21" s="31">
        <v>2600000</v>
      </c>
      <c r="D21" s="12"/>
    </row>
    <row r="22" spans="2:4" s="4" customFormat="1" ht="27" customHeight="1" x14ac:dyDescent="0.35">
      <c r="B22" s="6" t="s">
        <v>33</v>
      </c>
      <c r="C22" s="31">
        <v>13025891</v>
      </c>
      <c r="D22" s="12"/>
    </row>
    <row r="23" spans="2:4" s="4" customFormat="1" ht="27" customHeight="1" x14ac:dyDescent="0.35">
      <c r="B23" s="6" t="s">
        <v>34</v>
      </c>
      <c r="C23" s="31">
        <v>12600000</v>
      </c>
      <c r="D23" s="12"/>
    </row>
    <row r="24" spans="2:4" s="4" customFormat="1" ht="45.75" customHeight="1" x14ac:dyDescent="0.35">
      <c r="B24" s="24" t="s">
        <v>35</v>
      </c>
      <c r="C24" s="31">
        <v>29590000</v>
      </c>
      <c r="D24" s="12"/>
    </row>
    <row r="25" spans="2:4" s="4" customFormat="1" ht="43.5" customHeight="1" x14ac:dyDescent="0.35">
      <c r="B25" s="24" t="s">
        <v>36</v>
      </c>
      <c r="C25" s="31">
        <v>30340000</v>
      </c>
      <c r="D25" s="12"/>
    </row>
    <row r="26" spans="2:4" s="4" customFormat="1" ht="27" customHeight="1" x14ac:dyDescent="0.35">
      <c r="B26" s="6" t="s">
        <v>37</v>
      </c>
      <c r="C26" s="31">
        <v>21600001</v>
      </c>
      <c r="D26" s="12"/>
    </row>
    <row r="27" spans="2:4" s="4" customFormat="1" ht="27" customHeight="1" x14ac:dyDescent="0.3">
      <c r="B27" s="5" t="s">
        <v>38</v>
      </c>
      <c r="C27" s="30">
        <f>SUM(C28:C36)</f>
        <v>309474472</v>
      </c>
      <c r="D27" s="9"/>
    </row>
    <row r="28" spans="2:4" s="4" customFormat="1" ht="27" customHeight="1" x14ac:dyDescent="0.35">
      <c r="B28" s="6" t="s">
        <v>39</v>
      </c>
      <c r="C28" s="31">
        <v>7700000</v>
      </c>
      <c r="D28" s="12"/>
    </row>
    <row r="29" spans="2:4" s="4" customFormat="1" ht="27" customHeight="1" x14ac:dyDescent="0.35">
      <c r="B29" s="6" t="s">
        <v>40</v>
      </c>
      <c r="C29" s="31">
        <v>10700000</v>
      </c>
      <c r="D29" s="12"/>
    </row>
    <row r="30" spans="2:4" s="4" customFormat="1" ht="27" customHeight="1" x14ac:dyDescent="0.35">
      <c r="B30" s="6" t="s">
        <v>41</v>
      </c>
      <c r="C30" s="31">
        <v>228422500</v>
      </c>
      <c r="D30" s="12"/>
    </row>
    <row r="31" spans="2:4" s="4" customFormat="1" ht="27" customHeight="1" x14ac:dyDescent="0.35">
      <c r="B31" s="6" t="s">
        <v>42</v>
      </c>
      <c r="C31" s="31">
        <v>3499999</v>
      </c>
      <c r="D31" s="12"/>
    </row>
    <row r="32" spans="2:4" s="4" customFormat="1" ht="27" customHeight="1" x14ac:dyDescent="0.35">
      <c r="B32" s="6" t="s">
        <v>43</v>
      </c>
      <c r="C32" s="31">
        <v>3010000</v>
      </c>
      <c r="D32" s="12"/>
    </row>
    <row r="33" spans="2:4" s="4" customFormat="1" ht="42" customHeight="1" x14ac:dyDescent="0.35">
      <c r="B33" s="6" t="s">
        <v>44</v>
      </c>
      <c r="C33" s="31">
        <v>290000</v>
      </c>
      <c r="D33" s="12"/>
    </row>
    <row r="34" spans="2:4" s="4" customFormat="1" ht="39" customHeight="1" x14ac:dyDescent="0.35">
      <c r="B34" s="24" t="s">
        <v>45</v>
      </c>
      <c r="C34" s="31">
        <v>15595000</v>
      </c>
      <c r="D34" s="12"/>
    </row>
    <row r="35" spans="2:4" s="4" customFormat="1" ht="39.75" customHeight="1" x14ac:dyDescent="0.35">
      <c r="B35" s="24" t="s">
        <v>46</v>
      </c>
      <c r="C35" s="31"/>
      <c r="D35" s="12"/>
    </row>
    <row r="36" spans="2:4" s="4" customFormat="1" ht="27" customHeight="1" x14ac:dyDescent="0.35">
      <c r="B36" s="6" t="s">
        <v>47</v>
      </c>
      <c r="C36" s="31">
        <v>40256973</v>
      </c>
      <c r="D36" s="12"/>
    </row>
    <row r="37" spans="2:4" s="4" customFormat="1" ht="27" customHeight="1" x14ac:dyDescent="0.3">
      <c r="B37" s="5" t="s">
        <v>48</v>
      </c>
      <c r="C37" s="30">
        <f>SUM(C38:C43)</f>
        <v>3000000</v>
      </c>
      <c r="D37" s="9"/>
    </row>
    <row r="38" spans="2:4" s="4" customFormat="1" ht="27" customHeight="1" x14ac:dyDescent="0.35">
      <c r="B38" s="6" t="s">
        <v>49</v>
      </c>
      <c r="C38" s="31">
        <v>3000000</v>
      </c>
      <c r="D38" s="12"/>
    </row>
    <row r="39" spans="2:4" s="4" customFormat="1" ht="38.25" customHeight="1" x14ac:dyDescent="0.35">
      <c r="B39" s="24" t="s">
        <v>50</v>
      </c>
      <c r="C39" s="31"/>
      <c r="D39" s="12"/>
    </row>
    <row r="40" spans="2:4" s="4" customFormat="1" ht="42" customHeight="1" x14ac:dyDescent="0.35">
      <c r="B40" s="24" t="s">
        <v>51</v>
      </c>
      <c r="C40" s="31"/>
      <c r="D40" s="12"/>
    </row>
    <row r="41" spans="2:4" s="4" customFormat="1" ht="42" customHeight="1" x14ac:dyDescent="0.35">
      <c r="B41" s="24" t="s">
        <v>52</v>
      </c>
      <c r="C41" s="31"/>
      <c r="D41" s="12"/>
    </row>
    <row r="42" spans="2:4" s="4" customFormat="1" ht="39.75" customHeight="1" x14ac:dyDescent="0.35">
      <c r="B42" s="24" t="s">
        <v>53</v>
      </c>
      <c r="C42" s="31"/>
      <c r="D42" s="12"/>
    </row>
    <row r="43" spans="2:4" s="4" customFormat="1" ht="27" customHeight="1" x14ac:dyDescent="0.35">
      <c r="B43" s="24" t="s">
        <v>54</v>
      </c>
      <c r="C43" s="31"/>
      <c r="D43" s="12"/>
    </row>
    <row r="44" spans="2:4" s="4" customFormat="1" ht="27" customHeight="1" x14ac:dyDescent="0.35">
      <c r="B44" s="6" t="s">
        <v>55</v>
      </c>
      <c r="C44" s="31"/>
      <c r="D44" s="12"/>
    </row>
    <row r="45" spans="2:4" s="4" customFormat="1" ht="36.75" customHeight="1" x14ac:dyDescent="0.35">
      <c r="B45" s="24" t="s">
        <v>56</v>
      </c>
      <c r="C45" s="30">
        <f>SUM(C46:C52)</f>
        <v>0</v>
      </c>
      <c r="D45" s="12"/>
    </row>
    <row r="46" spans="2:4" s="4" customFormat="1" ht="27" customHeight="1" x14ac:dyDescent="0.35">
      <c r="B46" s="5" t="s">
        <v>57</v>
      </c>
      <c r="C46" s="31"/>
      <c r="D46" s="14"/>
    </row>
    <row r="47" spans="2:4" s="4" customFormat="1" ht="36" customHeight="1" x14ac:dyDescent="0.35">
      <c r="B47" s="6" t="s">
        <v>58</v>
      </c>
      <c r="C47" s="31"/>
      <c r="D47" s="12"/>
    </row>
    <row r="48" spans="2:4" s="4" customFormat="1" ht="49.5" customHeight="1" x14ac:dyDescent="0.35">
      <c r="B48" s="24" t="s">
        <v>59</v>
      </c>
      <c r="C48" s="31"/>
      <c r="D48" s="12"/>
    </row>
    <row r="49" spans="2:4" s="4" customFormat="1" ht="42" customHeight="1" x14ac:dyDescent="0.35">
      <c r="B49" s="24" t="s">
        <v>60</v>
      </c>
      <c r="C49" s="31"/>
      <c r="D49" s="12"/>
    </row>
    <row r="50" spans="2:4" s="4" customFormat="1" ht="36.75" customHeight="1" x14ac:dyDescent="0.35">
      <c r="B50" s="24" t="s">
        <v>61</v>
      </c>
      <c r="C50" s="31"/>
      <c r="D50" s="12"/>
    </row>
    <row r="51" spans="2:4" s="4" customFormat="1" ht="27" customHeight="1" x14ac:dyDescent="0.35">
      <c r="B51" s="6" t="s">
        <v>62</v>
      </c>
      <c r="C51" s="31"/>
      <c r="D51" s="12"/>
    </row>
    <row r="52" spans="2:4" s="4" customFormat="1" ht="36.75" customHeight="1" x14ac:dyDescent="0.35">
      <c r="B52" s="24" t="s">
        <v>63</v>
      </c>
      <c r="C52" s="31"/>
      <c r="D52" s="12"/>
    </row>
    <row r="53" spans="2:4" s="4" customFormat="1" ht="27" customHeight="1" x14ac:dyDescent="0.3">
      <c r="B53" s="5" t="s">
        <v>64</v>
      </c>
      <c r="C53" s="30">
        <f>SUM(C54:C62)</f>
        <v>35070000</v>
      </c>
      <c r="D53" s="9"/>
    </row>
    <row r="54" spans="2:4" s="4" customFormat="1" ht="27" customHeight="1" x14ac:dyDescent="0.35">
      <c r="B54" s="6" t="s">
        <v>65</v>
      </c>
      <c r="C54" s="31">
        <v>9300000</v>
      </c>
      <c r="D54" s="12"/>
    </row>
    <row r="55" spans="2:4" s="4" customFormat="1" ht="42" customHeight="1" x14ac:dyDescent="0.35">
      <c r="B55" s="24" t="s">
        <v>66</v>
      </c>
      <c r="C55" s="31">
        <v>1000000</v>
      </c>
      <c r="D55" s="12"/>
    </row>
    <row r="56" spans="2:4" s="4" customFormat="1" ht="27" customHeight="1" x14ac:dyDescent="0.35">
      <c r="B56" s="6" t="s">
        <v>67</v>
      </c>
      <c r="C56" s="31">
        <v>550000</v>
      </c>
      <c r="D56" s="12"/>
    </row>
    <row r="57" spans="2:4" s="4" customFormat="1" ht="38.25" customHeight="1" x14ac:dyDescent="0.35">
      <c r="B57" s="24" t="s">
        <v>68</v>
      </c>
      <c r="C57" s="31">
        <v>12120000</v>
      </c>
      <c r="D57" s="12"/>
    </row>
    <row r="58" spans="2:4" s="4" customFormat="1" ht="27" customHeight="1" x14ac:dyDescent="0.35">
      <c r="B58" s="6" t="s">
        <v>69</v>
      </c>
      <c r="C58" s="31">
        <v>8200000</v>
      </c>
      <c r="D58" s="12"/>
    </row>
    <row r="59" spans="2:4" s="4" customFormat="1" ht="27" customHeight="1" x14ac:dyDescent="0.35">
      <c r="B59" s="6" t="s">
        <v>70</v>
      </c>
      <c r="C59" s="31">
        <v>400000</v>
      </c>
      <c r="D59" s="12"/>
    </row>
    <row r="60" spans="2:4" s="4" customFormat="1" ht="27" customHeight="1" x14ac:dyDescent="0.35">
      <c r="B60" s="6" t="s">
        <v>71</v>
      </c>
      <c r="C60" s="31"/>
      <c r="D60" s="12"/>
    </row>
    <row r="61" spans="2:4" s="4" customFormat="1" ht="27" customHeight="1" x14ac:dyDescent="0.35">
      <c r="B61" s="6" t="s">
        <v>72</v>
      </c>
      <c r="C61" s="31">
        <v>3000000</v>
      </c>
      <c r="D61" s="12"/>
    </row>
    <row r="62" spans="2:4" s="4" customFormat="1" ht="36.75" customHeight="1" x14ac:dyDescent="0.35">
      <c r="B62" s="24" t="s">
        <v>73</v>
      </c>
      <c r="C62" s="31">
        <v>500000</v>
      </c>
      <c r="D62" s="12"/>
    </row>
    <row r="63" spans="2:4" s="4" customFormat="1" ht="27" customHeight="1" x14ac:dyDescent="0.3">
      <c r="B63" s="5" t="s">
        <v>74</v>
      </c>
      <c r="C63" s="30">
        <f>SUM(C64:C66)</f>
        <v>3900000</v>
      </c>
      <c r="D63" s="9"/>
    </row>
    <row r="64" spans="2:4" s="4" customFormat="1" ht="27" customHeight="1" x14ac:dyDescent="0.35">
      <c r="B64" s="6" t="s">
        <v>75</v>
      </c>
      <c r="C64" s="31">
        <v>3900000</v>
      </c>
      <c r="D64" s="12"/>
    </row>
    <row r="65" spans="2:4" s="4" customFormat="1" ht="27" customHeight="1" x14ac:dyDescent="0.35">
      <c r="B65" s="6" t="s">
        <v>76</v>
      </c>
      <c r="C65" s="31"/>
      <c r="D65" s="12"/>
    </row>
    <row r="66" spans="2:4" s="4" customFormat="1" ht="27" customHeight="1" x14ac:dyDescent="0.35">
      <c r="B66" s="6" t="s">
        <v>77</v>
      </c>
      <c r="C66" s="31"/>
      <c r="D66" s="12"/>
    </row>
    <row r="67" spans="2:4" s="4" customFormat="1" ht="44.25" customHeight="1" x14ac:dyDescent="0.35">
      <c r="B67" s="24" t="s">
        <v>78</v>
      </c>
      <c r="C67" s="31"/>
      <c r="D67" s="12"/>
    </row>
    <row r="68" spans="2:4" s="4" customFormat="1" ht="42" customHeight="1" x14ac:dyDescent="0.35">
      <c r="B68" s="25" t="s">
        <v>79</v>
      </c>
      <c r="C68" s="30"/>
      <c r="D68" s="14"/>
    </row>
    <row r="69" spans="2:4" s="4" customFormat="1" ht="27" customHeight="1" x14ac:dyDescent="0.35">
      <c r="B69" s="6" t="s">
        <v>80</v>
      </c>
      <c r="C69" s="31"/>
      <c r="D69" s="12"/>
    </row>
    <row r="70" spans="2:4" s="4" customFormat="1" ht="39.75" customHeight="1" x14ac:dyDescent="0.35">
      <c r="B70" s="24" t="s">
        <v>81</v>
      </c>
      <c r="C70" s="31"/>
      <c r="D70" s="12"/>
    </row>
    <row r="71" spans="2:4" s="4" customFormat="1" ht="27" customHeight="1" x14ac:dyDescent="0.35">
      <c r="B71" s="5" t="s">
        <v>82</v>
      </c>
      <c r="C71" s="30">
        <f>SUM(C72:C74)</f>
        <v>0</v>
      </c>
      <c r="D71" s="14"/>
    </row>
    <row r="72" spans="2:4" s="4" customFormat="1" ht="27" customHeight="1" x14ac:dyDescent="0.35">
      <c r="B72" s="6" t="s">
        <v>83</v>
      </c>
      <c r="C72" s="31"/>
      <c r="D72" s="12"/>
    </row>
    <row r="73" spans="2:4" s="4" customFormat="1" ht="27" customHeight="1" x14ac:dyDescent="0.35">
      <c r="B73" s="6" t="s">
        <v>84</v>
      </c>
      <c r="C73" s="31"/>
      <c r="D73" s="12"/>
    </row>
    <row r="74" spans="2:4" s="4" customFormat="1" ht="42" customHeight="1" x14ac:dyDescent="0.35">
      <c r="B74" s="24" t="s">
        <v>85</v>
      </c>
      <c r="C74" s="31"/>
      <c r="D74" s="12"/>
    </row>
    <row r="75" spans="2:4" s="4" customFormat="1" ht="27" customHeight="1" x14ac:dyDescent="0.35">
      <c r="B75" s="3" t="s">
        <v>86</v>
      </c>
      <c r="C75" s="32"/>
      <c r="D75" s="16"/>
    </row>
    <row r="76" spans="2:4" s="4" customFormat="1" ht="27" customHeight="1" x14ac:dyDescent="0.35">
      <c r="B76" s="5" t="s">
        <v>87</v>
      </c>
      <c r="C76" s="33"/>
      <c r="D76" s="14"/>
    </row>
    <row r="77" spans="2:4" s="4" customFormat="1" ht="27" customHeight="1" x14ac:dyDescent="0.35">
      <c r="B77" s="6" t="s">
        <v>88</v>
      </c>
      <c r="C77" s="34"/>
      <c r="D77" s="12"/>
    </row>
    <row r="78" spans="2:4" s="4" customFormat="1" ht="27" customHeight="1" x14ac:dyDescent="0.35">
      <c r="B78" s="6" t="s">
        <v>89</v>
      </c>
      <c r="C78" s="34"/>
      <c r="D78" s="12"/>
    </row>
    <row r="79" spans="2:4" s="4" customFormat="1" ht="27" customHeight="1" x14ac:dyDescent="0.35">
      <c r="B79" s="5" t="s">
        <v>90</v>
      </c>
      <c r="C79" s="33"/>
      <c r="D79" s="14"/>
    </row>
    <row r="80" spans="2:4" s="4" customFormat="1" ht="27" customHeight="1" x14ac:dyDescent="0.35">
      <c r="B80" s="6" t="s">
        <v>91</v>
      </c>
      <c r="C80" s="34"/>
      <c r="D80" s="12"/>
    </row>
    <row r="81" spans="1:4" s="4" customFormat="1" ht="27" customHeight="1" x14ac:dyDescent="0.35">
      <c r="B81" s="6" t="s">
        <v>92</v>
      </c>
      <c r="C81" s="34"/>
      <c r="D81" s="12"/>
    </row>
    <row r="82" spans="1:4" s="4" customFormat="1" ht="27" customHeight="1" x14ac:dyDescent="0.35">
      <c r="B82" s="5" t="s">
        <v>93</v>
      </c>
      <c r="C82" s="33"/>
      <c r="D82" s="14"/>
    </row>
    <row r="83" spans="1:4" s="4" customFormat="1" ht="27" customHeight="1" x14ac:dyDescent="0.35">
      <c r="B83" s="6" t="s">
        <v>94</v>
      </c>
      <c r="C83" s="34"/>
      <c r="D83" s="12"/>
    </row>
    <row r="84" spans="1:4" s="4" customFormat="1" ht="24.95" customHeight="1" x14ac:dyDescent="0.35">
      <c r="B84" s="7" t="s">
        <v>95</v>
      </c>
      <c r="C84" s="35">
        <f>+C11+C17+C27+C37+C45+C53+C63+C68+C71</f>
        <v>1024795636</v>
      </c>
      <c r="D84" s="17"/>
    </row>
    <row r="85" spans="1:4" ht="34.5" x14ac:dyDescent="0.25">
      <c r="B85" s="43" t="s">
        <v>120</v>
      </c>
    </row>
    <row r="86" spans="1:4" ht="34.5" x14ac:dyDescent="0.25">
      <c r="B86" s="43" t="s">
        <v>121</v>
      </c>
    </row>
    <row r="87" spans="1:4" ht="86.25" x14ac:dyDescent="0.25">
      <c r="B87" s="43" t="s">
        <v>122</v>
      </c>
    </row>
    <row r="88" spans="1:4" x14ac:dyDescent="0.25">
      <c r="B88" s="40"/>
      <c r="C88" s="39"/>
    </row>
    <row r="89" spans="1:4" ht="18.75" x14ac:dyDescent="0.3">
      <c r="B89" s="37"/>
    </row>
    <row r="90" spans="1:4" ht="18.75" x14ac:dyDescent="0.3">
      <c r="B90" s="37"/>
    </row>
    <row r="91" spans="1:4" ht="18.75" x14ac:dyDescent="0.3">
      <c r="B91" s="37"/>
    </row>
    <row r="92" spans="1:4" ht="23.25" x14ac:dyDescent="0.35">
      <c r="B92" s="27" t="s">
        <v>110</v>
      </c>
      <c r="C92" s="106" t="s">
        <v>99</v>
      </c>
      <c r="D92" s="106"/>
    </row>
    <row r="93" spans="1:4" ht="23.25" x14ac:dyDescent="0.35">
      <c r="B93" s="28" t="s">
        <v>111</v>
      </c>
      <c r="C93" s="20" t="s">
        <v>112</v>
      </c>
      <c r="D93" s="20"/>
    </row>
    <row r="94" spans="1:4" ht="18.75" x14ac:dyDescent="0.3">
      <c r="B94" s="37"/>
    </row>
    <row r="95" spans="1:4" ht="12" customHeight="1" x14ac:dyDescent="0.3">
      <c r="B95" s="37"/>
    </row>
    <row r="96" spans="1:4" ht="33.75" hidden="1" customHeight="1" x14ac:dyDescent="0.35">
      <c r="A96" s="1" t="s">
        <v>96</v>
      </c>
      <c r="B96" s="27"/>
      <c r="C96" s="106"/>
      <c r="D96" s="106"/>
    </row>
    <row r="97" spans="2:4" ht="23.25" hidden="1" x14ac:dyDescent="0.35">
      <c r="B97" s="28"/>
      <c r="C97" s="20"/>
      <c r="D97" s="20"/>
    </row>
    <row r="98" spans="2:4" ht="23.25" hidden="1" x14ac:dyDescent="0.35">
      <c r="B98" s="20"/>
      <c r="C98" s="20"/>
      <c r="D98" s="20"/>
    </row>
    <row r="99" spans="2:4" ht="23.25" hidden="1" x14ac:dyDescent="0.35">
      <c r="B99" s="107"/>
      <c r="C99" s="107"/>
      <c r="D99" s="107"/>
    </row>
    <row r="100" spans="2:4" ht="23.25" x14ac:dyDescent="0.25">
      <c r="B100" s="21" t="s">
        <v>97</v>
      </c>
      <c r="C100" s="21"/>
      <c r="D100" s="21"/>
    </row>
    <row r="101" spans="2:4" ht="21" customHeight="1" x14ac:dyDescent="0.35">
      <c r="B101" s="20" t="s">
        <v>98</v>
      </c>
      <c r="C101" s="20"/>
    </row>
    <row r="102" spans="2:4" ht="21" x14ac:dyDescent="0.35">
      <c r="B102" s="108"/>
      <c r="C102" s="108"/>
      <c r="D102" s="108"/>
    </row>
  </sheetData>
  <mergeCells count="12">
    <mergeCell ref="C96:D96"/>
    <mergeCell ref="B99:D99"/>
    <mergeCell ref="B102:D102"/>
    <mergeCell ref="B2:D2"/>
    <mergeCell ref="B3:D3"/>
    <mergeCell ref="B4:D4"/>
    <mergeCell ref="B5:D5"/>
    <mergeCell ref="B6:D6"/>
    <mergeCell ref="B8:B9"/>
    <mergeCell ref="C8:C9"/>
    <mergeCell ref="D8:D9"/>
    <mergeCell ref="C92:D92"/>
  </mergeCells>
  <pageMargins left="0.7" right="0.7" top="0.75" bottom="0.75" header="0.3" footer="0.3"/>
  <pageSetup paperSize="9" scale="53" orientation="portrait" r:id="rId1"/>
  <rowBreaks count="2" manualBreakCount="2">
    <brk id="48" max="3" man="1"/>
    <brk id="98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BreakPreview" topLeftCell="A4" zoomScale="60" zoomScaleNormal="100" workbookViewId="0">
      <selection activeCell="B39" sqref="B39"/>
    </sheetView>
  </sheetViews>
  <sheetFormatPr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36" t="s">
        <v>1</v>
      </c>
      <c r="B1" s="136"/>
      <c r="C1" s="136"/>
      <c r="D1" s="136"/>
      <c r="E1" s="36"/>
      <c r="F1" s="36"/>
    </row>
    <row r="2" spans="1:7" ht="15.75" x14ac:dyDescent="0.25">
      <c r="A2" s="137" t="s">
        <v>130</v>
      </c>
      <c r="B2" s="137"/>
      <c r="C2" s="137"/>
      <c r="D2" s="137"/>
      <c r="E2" s="52"/>
      <c r="F2" s="52"/>
    </row>
    <row r="3" spans="1:7" x14ac:dyDescent="0.25">
      <c r="A3" s="138" t="s">
        <v>131</v>
      </c>
      <c r="B3" s="138"/>
      <c r="C3" s="138"/>
      <c r="D3" s="138"/>
    </row>
    <row r="6" spans="1:7" ht="15" customHeight="1" x14ac:dyDescent="0.25">
      <c r="A6" s="139" t="s">
        <v>4</v>
      </c>
      <c r="B6" s="134" t="s">
        <v>132</v>
      </c>
      <c r="C6" s="134" t="s">
        <v>133</v>
      </c>
      <c r="D6" s="134" t="s">
        <v>134</v>
      </c>
      <c r="G6" s="118" t="s">
        <v>129</v>
      </c>
    </row>
    <row r="7" spans="1:7" ht="41.25" customHeight="1" x14ac:dyDescent="0.25">
      <c r="A7" s="139"/>
      <c r="B7" s="135"/>
      <c r="C7" s="135"/>
      <c r="D7" s="135"/>
      <c r="G7" s="119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135</v>
      </c>
    </row>
    <row r="53" spans="1:7" ht="23.25" x14ac:dyDescent="0.35">
      <c r="A53" s="6" t="s">
        <v>136</v>
      </c>
      <c r="C53" s="55">
        <v>66800000</v>
      </c>
    </row>
    <row r="54" spans="1:7" ht="23.25" x14ac:dyDescent="0.35">
      <c r="A54" s="6" t="s">
        <v>137</v>
      </c>
      <c r="C54" s="55">
        <v>128750000</v>
      </c>
    </row>
    <row r="55" spans="1:7" ht="23.25" x14ac:dyDescent="0.35">
      <c r="A55" s="6" t="s">
        <v>138</v>
      </c>
      <c r="C55" s="55">
        <v>12000000</v>
      </c>
    </row>
    <row r="56" spans="1:7" ht="23.25" x14ac:dyDescent="0.35">
      <c r="A56" s="6" t="s">
        <v>139</v>
      </c>
      <c r="C56" s="55">
        <v>7000000</v>
      </c>
    </row>
    <row r="57" spans="1:7" ht="23.25" x14ac:dyDescent="0.35">
      <c r="A57" s="6" t="s">
        <v>140</v>
      </c>
      <c r="C57" s="55">
        <v>4000000</v>
      </c>
    </row>
    <row r="58" spans="1:7" ht="23.25" x14ac:dyDescent="0.35">
      <c r="A58" s="6" t="s">
        <v>141</v>
      </c>
      <c r="C58" s="55">
        <v>10800000</v>
      </c>
    </row>
    <row r="59" spans="1:7" ht="23.25" x14ac:dyDescent="0.35">
      <c r="A59" s="6" t="s">
        <v>142</v>
      </c>
      <c r="C59" s="55">
        <v>4440000</v>
      </c>
    </row>
    <row r="60" spans="1:7" ht="23.25" x14ac:dyDescent="0.35">
      <c r="A60" s="6" t="s">
        <v>143</v>
      </c>
      <c r="C60" s="55">
        <v>1024000</v>
      </c>
    </row>
    <row r="61" spans="1:7" ht="23.25" x14ac:dyDescent="0.35">
      <c r="A61" s="6" t="s">
        <v>144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76" zoomScale="60" zoomScaleNormal="100" workbookViewId="0">
      <selection activeCell="B4" sqref="B4:Q4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37"/>
    </row>
    <row r="2" spans="2:18" ht="21" customHeight="1" x14ac:dyDescent="0.3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6"/>
    </row>
    <row r="3" spans="2:18" ht="18.75" x14ac:dyDescent="0.3">
      <c r="B3" s="113">
        <v>2022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7"/>
    </row>
    <row r="4" spans="2:18" ht="15.75" customHeight="1" x14ac:dyDescent="0.3">
      <c r="B4" s="115" t="s">
        <v>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17" t="s">
        <v>4</v>
      </c>
      <c r="C7" s="118" t="s">
        <v>5</v>
      </c>
      <c r="D7" s="118" t="s">
        <v>6</v>
      </c>
      <c r="E7" s="121" t="s">
        <v>7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</row>
    <row r="8" spans="2:18" ht="30" customHeight="1" x14ac:dyDescent="0.35">
      <c r="B8" s="117"/>
      <c r="C8" s="119"/>
      <c r="D8" s="11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06" t="s">
        <v>99</v>
      </c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</row>
    <row r="98" spans="1:17" ht="23.25" x14ac:dyDescent="0.35">
      <c r="B98" s="28" t="s">
        <v>101</v>
      </c>
      <c r="C98" s="120" t="s">
        <v>103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</row>
    <row r="99" spans="1:17" ht="23.25" x14ac:dyDescent="0.35">
      <c r="B99" s="20"/>
      <c r="C99" s="20"/>
      <c r="D99" s="20"/>
    </row>
    <row r="100" spans="1:17" ht="23.25" x14ac:dyDescent="0.35">
      <c r="B100" s="107"/>
      <c r="C100" s="107"/>
      <c r="D100" s="10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08"/>
      <c r="C103" s="108"/>
      <c r="D103" s="108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2:17" ht="21" customHeight="1" x14ac:dyDescent="0.25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2:17" ht="15.75" x14ac:dyDescent="0.25">
      <c r="B3" s="113">
        <v>2022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2:17" ht="15.75" customHeight="1" x14ac:dyDescent="0.25">
      <c r="B4" s="115" t="s">
        <v>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17" t="s">
        <v>4</v>
      </c>
      <c r="C7" s="118" t="s">
        <v>5</v>
      </c>
      <c r="D7" s="118" t="s">
        <v>6</v>
      </c>
      <c r="E7" s="121" t="s">
        <v>7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</row>
    <row r="8" spans="2:17" ht="24" customHeight="1" x14ac:dyDescent="0.35">
      <c r="B8" s="117"/>
      <c r="C8" s="119"/>
      <c r="D8" s="11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113</v>
      </c>
    </row>
    <row r="85" spans="1:17" ht="18.75" x14ac:dyDescent="0.25">
      <c r="B85" s="42" t="s">
        <v>114</v>
      </c>
    </row>
    <row r="86" spans="1:17" ht="37.5" x14ac:dyDescent="0.25">
      <c r="B86" s="42" t="s">
        <v>115</v>
      </c>
    </row>
    <row r="87" spans="1:17" ht="18.75" x14ac:dyDescent="0.25">
      <c r="B87" s="42" t="s">
        <v>116</v>
      </c>
    </row>
    <row r="88" spans="1:17" ht="18.75" x14ac:dyDescent="0.25">
      <c r="B88" s="42" t="s">
        <v>117</v>
      </c>
    </row>
    <row r="89" spans="1:17" ht="18.75" x14ac:dyDescent="0.25">
      <c r="B89" s="42" t="s">
        <v>118</v>
      </c>
    </row>
    <row r="90" spans="1:17" ht="18.75" x14ac:dyDescent="0.25">
      <c r="B90" s="42" t="s">
        <v>119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06" t="s">
        <v>99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</row>
    <row r="95" spans="1:17" ht="23.25" x14ac:dyDescent="0.35">
      <c r="B95" s="28" t="s">
        <v>101</v>
      </c>
      <c r="C95" s="120" t="s">
        <v>103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</row>
    <row r="96" spans="1:17" ht="23.25" hidden="1" x14ac:dyDescent="0.35">
      <c r="B96" s="107"/>
      <c r="C96" s="107"/>
      <c r="D96" s="107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08"/>
      <c r="C99" s="108"/>
      <c r="D99" s="108"/>
    </row>
  </sheetData>
  <mergeCells count="12">
    <mergeCell ref="C95:Q95"/>
    <mergeCell ref="B96:D96"/>
    <mergeCell ref="B99:D99"/>
    <mergeCell ref="E7:Q7"/>
    <mergeCell ref="B7:B8"/>
    <mergeCell ref="C7:C8"/>
    <mergeCell ref="D7:D8"/>
    <mergeCell ref="B1:Q1"/>
    <mergeCell ref="B2:Q2"/>
    <mergeCell ref="B3:Q3"/>
    <mergeCell ref="B4:Q4"/>
    <mergeCell ref="C94:Q94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67" zoomScale="60" zoomScaleNormal="100" workbookViewId="0">
      <selection activeCell="G83" sqref="G83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37"/>
    </row>
    <row r="2" spans="2:18" ht="21" customHeight="1" x14ac:dyDescent="0.3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6"/>
    </row>
    <row r="3" spans="2:18" ht="18.75" x14ac:dyDescent="0.3">
      <c r="B3" s="113">
        <v>2022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7"/>
    </row>
    <row r="4" spans="2:18" ht="15.75" customHeight="1" x14ac:dyDescent="0.3">
      <c r="B4" s="115" t="s">
        <v>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17" t="s">
        <v>4</v>
      </c>
      <c r="C7" s="118" t="s">
        <v>5</v>
      </c>
      <c r="D7" s="118" t="s">
        <v>6</v>
      </c>
      <c r="E7" s="121" t="s">
        <v>7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</row>
    <row r="8" spans="2:18" ht="30" customHeight="1" x14ac:dyDescent="0.35">
      <c r="B8" s="117"/>
      <c r="C8" s="119"/>
      <c r="D8" s="11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06" t="s">
        <v>102</v>
      </c>
      <c r="L94" s="106"/>
      <c r="M94" s="106"/>
      <c r="N94" s="106"/>
    </row>
    <row r="95" spans="2:17" ht="23.25" x14ac:dyDescent="0.35">
      <c r="B95" s="45" t="s">
        <v>125</v>
      </c>
      <c r="H95" s="46"/>
      <c r="I95" s="46"/>
      <c r="J95" s="46"/>
      <c r="K95" s="124" t="s">
        <v>123</v>
      </c>
      <c r="L95" s="124"/>
      <c r="M95" s="124"/>
      <c r="N95" s="124"/>
    </row>
    <row r="97" spans="1:17" ht="33.75" customHeight="1" x14ac:dyDescent="0.35">
      <c r="A97" s="1" t="s">
        <v>96</v>
      </c>
      <c r="D97" s="106" t="s">
        <v>99</v>
      </c>
      <c r="E97" s="106"/>
      <c r="F97" s="10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20" t="s">
        <v>126</v>
      </c>
      <c r="E98" s="120"/>
      <c r="F98" s="1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07"/>
      <c r="C100" s="107"/>
      <c r="D100" s="10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08"/>
      <c r="C103" s="108"/>
      <c r="D103" s="108"/>
    </row>
  </sheetData>
  <mergeCells count="14">
    <mergeCell ref="D98:F98"/>
    <mergeCell ref="K94:N94"/>
    <mergeCell ref="K95:N95"/>
    <mergeCell ref="B100:D100"/>
    <mergeCell ref="B103:D103"/>
    <mergeCell ref="D97:F97"/>
    <mergeCell ref="B1:Q1"/>
    <mergeCell ref="B2:Q2"/>
    <mergeCell ref="B3:Q3"/>
    <mergeCell ref="B4:Q4"/>
    <mergeCell ref="B7:B8"/>
    <mergeCell ref="C7:C8"/>
    <mergeCell ref="D7:D8"/>
    <mergeCell ref="E7:Q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" zoomScale="60" zoomScaleNormal="100" workbookViewId="0">
      <selection activeCell="B1" sqref="A1:XFD1048576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37"/>
    </row>
    <row r="2" spans="2:18" ht="21" customHeight="1" x14ac:dyDescent="0.3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6"/>
    </row>
    <row r="3" spans="2:18" ht="18.75" x14ac:dyDescent="0.3">
      <c r="B3" s="113">
        <v>2022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7"/>
    </row>
    <row r="4" spans="2:18" ht="15.75" customHeight="1" x14ac:dyDescent="0.3">
      <c r="B4" s="115" t="s">
        <v>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17" t="s">
        <v>4</v>
      </c>
      <c r="C7" s="118" t="s">
        <v>5</v>
      </c>
      <c r="D7" s="118" t="s">
        <v>6</v>
      </c>
      <c r="E7" s="121" t="s">
        <v>7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</row>
    <row r="8" spans="2:18" ht="30" customHeight="1" x14ac:dyDescent="0.35">
      <c r="B8" s="117"/>
      <c r="C8" s="119"/>
      <c r="D8" s="11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06" t="s">
        <v>102</v>
      </c>
      <c r="L94" s="106"/>
      <c r="M94" s="106"/>
      <c r="N94" s="106"/>
    </row>
    <row r="95" spans="2:17" ht="23.25" x14ac:dyDescent="0.35">
      <c r="B95" s="45" t="s">
        <v>125</v>
      </c>
      <c r="H95" s="46"/>
      <c r="I95" s="46"/>
      <c r="J95" s="46"/>
      <c r="K95" s="124" t="s">
        <v>123</v>
      </c>
      <c r="L95" s="124"/>
      <c r="M95" s="124"/>
      <c r="N95" s="124"/>
    </row>
    <row r="97" spans="1:17" ht="33.75" customHeight="1" x14ac:dyDescent="0.35">
      <c r="A97" s="1" t="s">
        <v>96</v>
      </c>
      <c r="D97" s="106" t="s">
        <v>99</v>
      </c>
      <c r="E97" s="106"/>
      <c r="F97" s="10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20" t="s">
        <v>126</v>
      </c>
      <c r="E98" s="120"/>
      <c r="F98" s="1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07"/>
      <c r="C100" s="107"/>
      <c r="D100" s="10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08"/>
      <c r="C103" s="108"/>
      <c r="D103" s="108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37"/>
    </row>
    <row r="2" spans="2:18" ht="21" customHeight="1" x14ac:dyDescent="0.3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6"/>
    </row>
    <row r="3" spans="2:18" ht="18.75" x14ac:dyDescent="0.3">
      <c r="B3" s="113">
        <v>2022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7"/>
    </row>
    <row r="4" spans="2:18" ht="15.75" customHeight="1" x14ac:dyDescent="0.3">
      <c r="B4" s="125" t="s">
        <v>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17" t="s">
        <v>4</v>
      </c>
      <c r="C7" s="118" t="s">
        <v>5</v>
      </c>
      <c r="D7" s="118" t="s">
        <v>6</v>
      </c>
      <c r="E7" s="121" t="s">
        <v>7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</row>
    <row r="8" spans="2:18" ht="30" customHeight="1" x14ac:dyDescent="0.35">
      <c r="B8" s="117"/>
      <c r="C8" s="119"/>
      <c r="D8" s="11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106" t="s">
        <v>102</v>
      </c>
      <c r="L94" s="106"/>
      <c r="M94" s="106"/>
      <c r="N94" s="106"/>
    </row>
    <row r="95" spans="2:17" ht="23.25" x14ac:dyDescent="0.35">
      <c r="B95" s="45" t="s">
        <v>125</v>
      </c>
      <c r="H95" s="46"/>
      <c r="I95" s="46"/>
      <c r="J95" s="46"/>
      <c r="K95" s="124" t="s">
        <v>123</v>
      </c>
      <c r="L95" s="124"/>
      <c r="M95" s="124"/>
      <c r="N95" s="124"/>
    </row>
    <row r="97" spans="1:17" ht="33.75" customHeight="1" x14ac:dyDescent="0.35">
      <c r="A97" s="1" t="s">
        <v>96</v>
      </c>
      <c r="D97" s="106" t="s">
        <v>99</v>
      </c>
      <c r="E97" s="106"/>
      <c r="F97" s="10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20" t="s">
        <v>126</v>
      </c>
      <c r="E98" s="120"/>
      <c r="F98" s="1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07"/>
      <c r="C100" s="107"/>
      <c r="D100" s="10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08"/>
      <c r="C103" s="108"/>
      <c r="D103" s="108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37"/>
    </row>
    <row r="2" spans="2:18" ht="21" customHeight="1" x14ac:dyDescent="0.3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6"/>
    </row>
    <row r="3" spans="2:18" ht="18.75" x14ac:dyDescent="0.3">
      <c r="B3" s="113">
        <v>2022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7"/>
    </row>
    <row r="4" spans="2:18" ht="15.75" customHeight="1" x14ac:dyDescent="0.3">
      <c r="B4" s="125" t="s">
        <v>127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17" t="s">
        <v>4</v>
      </c>
      <c r="C7" s="118" t="s">
        <v>5</v>
      </c>
      <c r="D7" s="118" t="s">
        <v>6</v>
      </c>
      <c r="E7" s="121" t="s">
        <v>7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</row>
    <row r="8" spans="2:18" ht="30" customHeight="1" x14ac:dyDescent="0.35">
      <c r="B8" s="117"/>
      <c r="C8" s="119"/>
      <c r="D8" s="11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  <c r="M85" s="51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F94" s="44" t="s">
        <v>128</v>
      </c>
      <c r="H94" s="27"/>
      <c r="I94" s="27"/>
      <c r="J94" s="106" t="s">
        <v>99</v>
      </c>
      <c r="K94" s="106"/>
      <c r="L94" s="106"/>
      <c r="M94" s="27"/>
      <c r="N94" s="27"/>
    </row>
    <row r="95" spans="2:17" ht="23.25" x14ac:dyDescent="0.35">
      <c r="B95" s="45" t="s">
        <v>125</v>
      </c>
      <c r="F95" s="45" t="s">
        <v>101</v>
      </c>
      <c r="H95" s="46"/>
      <c r="I95" s="46"/>
      <c r="J95" s="120" t="s">
        <v>126</v>
      </c>
      <c r="K95" s="120"/>
      <c r="L95" s="120"/>
      <c r="M95" s="46"/>
      <c r="N95" s="46"/>
    </row>
    <row r="97" spans="1:17" ht="33.75" customHeight="1" x14ac:dyDescent="0.35">
      <c r="A97" s="1" t="s">
        <v>96</v>
      </c>
      <c r="D97" s="106"/>
      <c r="E97" s="106"/>
      <c r="F97" s="10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20"/>
      <c r="E98" s="120"/>
      <c r="F98" s="1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07"/>
      <c r="C100" s="107"/>
      <c r="D100" s="10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08"/>
      <c r="C103" s="108"/>
      <c r="D103" s="108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6"/>
  <sheetViews>
    <sheetView tabSelected="1" topLeftCell="B94" zoomScale="70" zoomScaleNormal="70" workbookViewId="0">
      <selection activeCell="B1" sqref="B1:AA1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customWidth="1"/>
    <col min="20" max="20" width="23.5703125" customWidth="1"/>
    <col min="21" max="21" width="22.85546875" customWidth="1"/>
    <col min="22" max="22" width="22.7109375" customWidth="1"/>
    <col min="23" max="26" width="24" customWidth="1"/>
    <col min="27" max="27" width="26.7109375" customWidth="1"/>
  </cols>
  <sheetData>
    <row r="1" spans="2:27" ht="28.5" customHeight="1" x14ac:dyDescent="0.25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2:27" ht="21" customHeight="1" x14ac:dyDescent="0.25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2:27" ht="18.75" customHeight="1" x14ac:dyDescent="0.25">
      <c r="B3" s="113">
        <v>2025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</row>
    <row r="4" spans="2:27" ht="15.75" customHeight="1" x14ac:dyDescent="0.25">
      <c r="B4" s="125" t="s">
        <v>127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2:27" ht="15.75" customHeight="1" x14ac:dyDescent="0.25">
      <c r="B5" s="116" t="s">
        <v>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</row>
    <row r="6" spans="2:27" x14ac:dyDescent="0.25">
      <c r="Y6" s="39"/>
      <c r="Z6" s="39"/>
    </row>
    <row r="7" spans="2:27" ht="15" customHeight="1" x14ac:dyDescent="0.25">
      <c r="B7" s="117" t="s">
        <v>4</v>
      </c>
      <c r="C7" s="118" t="s">
        <v>5</v>
      </c>
      <c r="D7" s="118" t="s">
        <v>6</v>
      </c>
      <c r="E7" s="121" t="s">
        <v>7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  <c r="R7" s="130" t="s">
        <v>7</v>
      </c>
      <c r="S7" s="131"/>
      <c r="T7" s="131"/>
      <c r="U7" s="132"/>
      <c r="V7" s="92"/>
      <c r="W7" s="92"/>
      <c r="X7" s="92"/>
      <c r="Y7" s="92"/>
      <c r="Z7" s="92"/>
      <c r="AA7" s="91"/>
    </row>
    <row r="8" spans="2:27" ht="30" customHeight="1" x14ac:dyDescent="0.35">
      <c r="B8" s="128"/>
      <c r="C8" s="129"/>
      <c r="D8" s="12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148</v>
      </c>
      <c r="Z8" s="86" t="s">
        <v>16</v>
      </c>
      <c r="AA8" s="86" t="s">
        <v>20</v>
      </c>
    </row>
    <row r="9" spans="2:27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-4200000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ref="X9" si="1">+X10+X16+X26+X36+X44+X52+X62+X67+X70</f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+U9+R9+S9+T9+W9+V9+Y9+X9+Z9</f>
        <v>1318417462.9999998</v>
      </c>
    </row>
    <row r="10" spans="2:27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2">+S11+S12+S15+S13</f>
        <v>49982211.829999991</v>
      </c>
      <c r="T10" s="72">
        <f t="shared" si="2"/>
        <v>55159103.660000004</v>
      </c>
      <c r="U10" s="72">
        <f t="shared" si="2"/>
        <v>50437544.049999997</v>
      </c>
      <c r="V10" s="72">
        <f t="shared" si="2"/>
        <v>88953437.75</v>
      </c>
      <c r="W10" s="72">
        <f t="shared" si="2"/>
        <v>53961166.639999993</v>
      </c>
      <c r="X10" s="72">
        <f t="shared" si="2"/>
        <v>53331098.370000005</v>
      </c>
      <c r="Y10" s="72">
        <f t="shared" si="2"/>
        <v>53433179.880000003</v>
      </c>
      <c r="Z10" s="72">
        <f>+Z11+Z12+Z15+Z13+Z14</f>
        <v>64767903.770000003</v>
      </c>
      <c r="AA10" s="72">
        <f>SUM(AA11:AA15)</f>
        <v>518507569.13</v>
      </c>
    </row>
    <row r="11" spans="2:27" s="4" customFormat="1" ht="35.1" customHeight="1" x14ac:dyDescent="0.35">
      <c r="B11" s="73" t="s">
        <v>23</v>
      </c>
      <c r="C11" s="74">
        <v>576509282</v>
      </c>
      <c r="D11" s="75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87">
        <f>+U11+R11+S11+T11+W11+V11+Y11+X11+Z11</f>
        <v>384177812.40999997</v>
      </c>
    </row>
    <row r="12" spans="2:27" s="4" customFormat="1" ht="35.1" customHeight="1" x14ac:dyDescent="0.35">
      <c r="B12" s="73" t="s">
        <v>24</v>
      </c>
      <c r="C12" s="74">
        <v>104006853</v>
      </c>
      <c r="D12" s="75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87">
        <f t="shared" ref="AA12:AA15" si="3">+U12+R12+S12+T12+W12+V12+Y12+X12+Z12</f>
        <v>67751129.590000004</v>
      </c>
    </row>
    <row r="13" spans="2:27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87">
        <f t="shared" si="3"/>
        <v>160694.51</v>
      </c>
    </row>
    <row r="14" spans="2:27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87">
        <f t="shared" si="3"/>
        <v>9958158</v>
      </c>
    </row>
    <row r="15" spans="2:27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87">
        <f t="shared" si="3"/>
        <v>56459774.620000005</v>
      </c>
    </row>
    <row r="16" spans="2:27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-122986366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4">SUM(R17:R25)</f>
        <v>6382203.1599999992</v>
      </c>
      <c r="S16" s="72">
        <f t="shared" si="4"/>
        <v>15822013.579999998</v>
      </c>
      <c r="T16" s="72">
        <f t="shared" si="4"/>
        <v>263123579.57999998</v>
      </c>
      <c r="U16" s="72">
        <f t="shared" si="4"/>
        <v>253544296.13999999</v>
      </c>
      <c r="V16" s="72">
        <f t="shared" si="4"/>
        <v>23063800.879999999</v>
      </c>
      <c r="W16" s="72">
        <f t="shared" si="4"/>
        <v>22284446.310000002</v>
      </c>
      <c r="X16" s="72">
        <f t="shared" ref="X16" si="5">SUM(X17:X25)</f>
        <v>26067176.740000002</v>
      </c>
      <c r="Y16" s="72">
        <f t="shared" si="4"/>
        <v>21849208.509999998</v>
      </c>
      <c r="Z16" s="72">
        <f t="shared" ref="Z16" si="6">SUM(Z17:Z25)</f>
        <v>68289085.640000001</v>
      </c>
      <c r="AA16" s="88">
        <f>+AA17+AA18+AA19+AA20+AA21+AA22+AA23+AA24+AA25</f>
        <v>700425810.53999996</v>
      </c>
    </row>
    <row r="17" spans="2:27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7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87">
        <f>+U17+R17+S17+T17+W17+V17+Y17+X17+Z17</f>
        <v>46786267.490000002</v>
      </c>
    </row>
    <row r="18" spans="2:27" s="4" customFormat="1" ht="35.1" customHeight="1" x14ac:dyDescent="0.35">
      <c r="B18" s="73" t="s">
        <v>30</v>
      </c>
      <c r="C18" s="74">
        <v>893080000</v>
      </c>
      <c r="D18" s="75">
        <v>-236169359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7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87">
        <f t="shared" ref="AA18:AA25" si="8">+U18+R18+S18+T18+W18+V18+Y18+X18+Z18</f>
        <v>476466242.60999995</v>
      </c>
    </row>
    <row r="19" spans="2:27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7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87">
        <f t="shared" si="8"/>
        <v>10927745.389999999</v>
      </c>
    </row>
    <row r="20" spans="2:27" s="4" customFormat="1" ht="35.1" customHeight="1" x14ac:dyDescent="0.35">
      <c r="B20" s="73" t="s">
        <v>32</v>
      </c>
      <c r="C20" s="74">
        <v>1200000</v>
      </c>
      <c r="D20" s="75">
        <v>2126980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7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87">
        <f t="shared" si="8"/>
        <v>1913444.3399999999</v>
      </c>
    </row>
    <row r="21" spans="2:27" s="4" customFormat="1" ht="35.1" customHeight="1" x14ac:dyDescent="0.35">
      <c r="B21" s="73" t="s">
        <v>33</v>
      </c>
      <c r="C21" s="74">
        <v>160450000</v>
      </c>
      <c r="D21" s="75">
        <v>57782993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7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87">
        <f t="shared" si="8"/>
        <v>61845731.060000002</v>
      </c>
    </row>
    <row r="22" spans="2:27" s="4" customFormat="1" ht="35.1" customHeight="1" x14ac:dyDescent="0.35">
      <c r="B22" s="73" t="s">
        <v>34</v>
      </c>
      <c r="C22" s="74">
        <v>34000000</v>
      </c>
      <c r="D22" s="75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7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87">
        <f t="shared" si="8"/>
        <v>25107248.939999998</v>
      </c>
    </row>
    <row r="23" spans="2:27" s="4" customFormat="1" ht="35.1" customHeight="1" x14ac:dyDescent="0.35">
      <c r="B23" s="76" t="s">
        <v>35</v>
      </c>
      <c r="C23" s="74">
        <v>23050000</v>
      </c>
      <c r="D23" s="75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7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87">
        <f t="shared" si="8"/>
        <v>13238456.27</v>
      </c>
    </row>
    <row r="24" spans="2:27" s="4" customFormat="1" ht="35.1" customHeight="1" x14ac:dyDescent="0.35">
      <c r="B24" s="76" t="s">
        <v>36</v>
      </c>
      <c r="C24" s="74">
        <v>55017695</v>
      </c>
      <c r="D24" s="75">
        <v>6189827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7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f t="shared" si="8"/>
        <v>16593753</v>
      </c>
    </row>
    <row r="25" spans="2:27" s="4" customFormat="1" ht="35.1" customHeight="1" x14ac:dyDescent="0.35">
      <c r="B25" s="73" t="s">
        <v>37</v>
      </c>
      <c r="C25" s="74">
        <v>80200000</v>
      </c>
      <c r="D25" s="75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7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87">
        <f t="shared" si="8"/>
        <v>47546921.439999998</v>
      </c>
    </row>
    <row r="26" spans="2:27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9">SUM(R27:R35)</f>
        <v>4483646.34</v>
      </c>
      <c r="S26" s="72">
        <f t="shared" si="9"/>
        <v>397190.93</v>
      </c>
      <c r="T26" s="72">
        <f t="shared" si="9"/>
        <v>4383637.66</v>
      </c>
      <c r="U26" s="72">
        <f t="shared" si="9"/>
        <v>5248068.26</v>
      </c>
      <c r="V26" s="72">
        <f t="shared" si="9"/>
        <v>1441463.91</v>
      </c>
      <c r="W26" s="72">
        <f t="shared" si="9"/>
        <v>8776890.0899999999</v>
      </c>
      <c r="X26" s="72">
        <f t="shared" ref="X26" si="10">SUM(X27:X35)</f>
        <v>2209709.46</v>
      </c>
      <c r="Y26" s="72">
        <f>SUM(Y27:Y35)</f>
        <v>4002687.4299999997</v>
      </c>
      <c r="Z26" s="72">
        <f>SUM(Z27:Z35)</f>
        <v>4214334.1099999994</v>
      </c>
      <c r="AA26" s="88">
        <f>+AA27+AA28+AA29+AA30+AA31+AA32+AA33+AA34+AA35</f>
        <v>35157628.189999998</v>
      </c>
    </row>
    <row r="27" spans="2:27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7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87">
        <f>+U27+R27+S27+T27+W27+V27+Y27+X27+Z27</f>
        <v>2000206.46</v>
      </c>
    </row>
    <row r="28" spans="2:27" s="4" customFormat="1" ht="35.1" customHeight="1" x14ac:dyDescent="0.35">
      <c r="B28" s="73" t="s">
        <v>40</v>
      </c>
      <c r="C28" s="74">
        <v>11020000</v>
      </c>
      <c r="D28" s="7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7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87">
        <f t="shared" ref="AA28:AA35" si="11">+U28+R28+S28+T28+W28+V28+Y28+X28+Z28</f>
        <v>599638.24</v>
      </c>
    </row>
    <row r="29" spans="2:27" s="4" customFormat="1" ht="35.1" customHeight="1" x14ac:dyDescent="0.35">
      <c r="B29" s="73" t="s">
        <v>41</v>
      </c>
      <c r="C29" s="74">
        <v>6330000</v>
      </c>
      <c r="D29" s="75"/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7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87">
        <f t="shared" si="11"/>
        <v>1714059.3</v>
      </c>
    </row>
    <row r="30" spans="2:27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7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87">
        <f t="shared" si="11"/>
        <v>950584</v>
      </c>
    </row>
    <row r="31" spans="2:27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7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87">
        <f t="shared" si="11"/>
        <v>470737.83999999997</v>
      </c>
    </row>
    <row r="32" spans="2:27" s="4" customFormat="1" ht="35.1" customHeight="1" x14ac:dyDescent="0.35">
      <c r="B32" s="73" t="s">
        <v>44</v>
      </c>
      <c r="C32" s="74">
        <v>540000</v>
      </c>
      <c r="D32" s="75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7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87">
        <f t="shared" si="11"/>
        <v>12929.880000000001</v>
      </c>
    </row>
    <row r="33" spans="2:27" s="4" customFormat="1" ht="35.1" customHeight="1" x14ac:dyDescent="0.35">
      <c r="B33" s="76" t="s">
        <v>45</v>
      </c>
      <c r="C33" s="74">
        <v>14655000</v>
      </c>
      <c r="D33" s="75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7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87">
        <f t="shared" si="11"/>
        <v>8781925.9299999997</v>
      </c>
    </row>
    <row r="34" spans="2:27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7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87">
        <f t="shared" si="11"/>
        <v>0</v>
      </c>
    </row>
    <row r="35" spans="2:27" s="4" customFormat="1" ht="35.1" customHeight="1" x14ac:dyDescent="0.35">
      <c r="B35" s="73" t="s">
        <v>47</v>
      </c>
      <c r="C35" s="74">
        <v>47975036</v>
      </c>
      <c r="D35" s="75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7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87">
        <f t="shared" si="11"/>
        <v>20627546.539999999</v>
      </c>
    </row>
    <row r="36" spans="2:27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7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+AA37+AA38+AA39+AA40+AA41+AA42+AA43+AA44</f>
        <v>1328872.3999999999</v>
      </c>
    </row>
    <row r="37" spans="2:27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7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87">
        <f t="shared" ref="AA37:AA80" si="12">+U37+R37+S37+T37+W37+V37+Y37+X37</f>
        <v>0</v>
      </c>
    </row>
    <row r="38" spans="2:27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7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87">
        <f t="shared" si="12"/>
        <v>0</v>
      </c>
    </row>
    <row r="39" spans="2:27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7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87">
        <f t="shared" si="12"/>
        <v>0</v>
      </c>
    </row>
    <row r="40" spans="2:27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7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87">
        <f t="shared" si="12"/>
        <v>0</v>
      </c>
    </row>
    <row r="41" spans="2:27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7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87">
        <f t="shared" si="12"/>
        <v>0</v>
      </c>
    </row>
    <row r="42" spans="2:27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7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87">
        <f t="shared" si="12"/>
        <v>0</v>
      </c>
    </row>
    <row r="43" spans="2:27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7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87">
        <f>+U43+R43+S43+T43+W43+V43+Y43+X43</f>
        <v>1328872.3999999999</v>
      </c>
    </row>
    <row r="44" spans="2:27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7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87">
        <f t="shared" si="12"/>
        <v>0</v>
      </c>
    </row>
    <row r="45" spans="2:27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7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87">
        <f t="shared" si="12"/>
        <v>0</v>
      </c>
    </row>
    <row r="46" spans="2:27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7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87">
        <f t="shared" si="12"/>
        <v>0</v>
      </c>
    </row>
    <row r="47" spans="2:27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7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87">
        <f t="shared" si="12"/>
        <v>0</v>
      </c>
    </row>
    <row r="48" spans="2:27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7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87">
        <f t="shared" si="12"/>
        <v>0</v>
      </c>
    </row>
    <row r="49" spans="2:27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7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87">
        <f t="shared" si="12"/>
        <v>0</v>
      </c>
    </row>
    <row r="50" spans="2:27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7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87">
        <f t="shared" si="12"/>
        <v>0</v>
      </c>
    </row>
    <row r="51" spans="2:27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7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87">
        <f t="shared" si="12"/>
        <v>0</v>
      </c>
    </row>
    <row r="52" spans="2:27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41266595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13">SUM(R53:R61)</f>
        <v>0</v>
      </c>
      <c r="S52" s="72">
        <f t="shared" si="13"/>
        <v>5108692</v>
      </c>
      <c r="T52" s="72">
        <f t="shared" si="13"/>
        <v>3275143.83</v>
      </c>
      <c r="U52" s="72">
        <f t="shared" si="13"/>
        <v>12829393</v>
      </c>
      <c r="V52" s="72">
        <f t="shared" si="13"/>
        <v>3821925.28</v>
      </c>
      <c r="W52" s="72">
        <f t="shared" si="13"/>
        <v>500000.01</v>
      </c>
      <c r="X52" s="72">
        <f t="shared" ref="X52" si="14">SUM(X53:X61)</f>
        <v>0</v>
      </c>
      <c r="Y52" s="72">
        <f t="shared" si="13"/>
        <v>427619.02</v>
      </c>
      <c r="Z52" s="72">
        <f t="shared" ref="Z52" si="15">SUM(Z53:Z61)</f>
        <v>34004809.600000001</v>
      </c>
      <c r="AA52" s="72">
        <f>SUM(AA53:AA61)</f>
        <v>59967582.739999995</v>
      </c>
    </row>
    <row r="53" spans="2:27" s="4" customFormat="1" ht="35.1" customHeight="1" x14ac:dyDescent="0.35">
      <c r="B53" s="73" t="s">
        <v>65</v>
      </c>
      <c r="C53" s="74">
        <v>85300000</v>
      </c>
      <c r="D53" s="75">
        <v>-40833405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7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87">
        <f>+U53+R53+S53+T53+W53+V53+Y53+X53+Z53</f>
        <v>816278.69000000006</v>
      </c>
    </row>
    <row r="54" spans="2:27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7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87">
        <f t="shared" ref="AA54:AA61" si="16">+U54+R54+S54+T54+W54+V54+Y54+X54+Z54</f>
        <v>2254836.19</v>
      </c>
    </row>
    <row r="55" spans="2:27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7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87">
        <f t="shared" si="16"/>
        <v>0</v>
      </c>
    </row>
    <row r="56" spans="2:27" s="4" customFormat="1" ht="35.1" customHeight="1" x14ac:dyDescent="0.35">
      <c r="B56" s="76" t="s">
        <v>68</v>
      </c>
      <c r="C56" s="74">
        <v>30250000</v>
      </c>
      <c r="D56" s="75">
        <v>42100000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7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87">
        <f t="shared" si="16"/>
        <v>30460000.010000002</v>
      </c>
    </row>
    <row r="57" spans="2:27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7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87">
        <f t="shared" si="16"/>
        <v>18810443.829999998</v>
      </c>
    </row>
    <row r="58" spans="2:27" s="4" customFormat="1" ht="35.1" customHeight="1" x14ac:dyDescent="0.35">
      <c r="B58" s="73" t="s">
        <v>70</v>
      </c>
      <c r="C58" s="74">
        <v>5000000</v>
      </c>
      <c r="D58" s="75">
        <v>2000000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7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87">
        <f t="shared" si="16"/>
        <v>1510400</v>
      </c>
    </row>
    <row r="59" spans="2:27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7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87">
        <f t="shared" si="16"/>
        <v>0</v>
      </c>
    </row>
    <row r="60" spans="2:27" s="4" customFormat="1" ht="35.1" customHeight="1" x14ac:dyDescent="0.35">
      <c r="B60" s="73" t="s">
        <v>72</v>
      </c>
      <c r="C60" s="74">
        <v>300000</v>
      </c>
      <c r="D60" s="75">
        <v>10500000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7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87">
        <f t="shared" si="16"/>
        <v>6115624.0199999996</v>
      </c>
    </row>
    <row r="61" spans="2:27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7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87">
        <f t="shared" si="16"/>
        <v>0</v>
      </c>
    </row>
    <row r="62" spans="2:27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7"/>
        <v>0</v>
      </c>
      <c r="R62" s="72">
        <f t="shared" ref="R62:Y62" si="17">SUM(R63:R65)</f>
        <v>0</v>
      </c>
      <c r="S62" s="72">
        <f t="shared" si="17"/>
        <v>0</v>
      </c>
      <c r="T62" s="72">
        <f t="shared" si="17"/>
        <v>0</v>
      </c>
      <c r="U62" s="72">
        <f t="shared" si="17"/>
        <v>0</v>
      </c>
      <c r="V62" s="72">
        <f t="shared" si="17"/>
        <v>230000</v>
      </c>
      <c r="W62" s="72">
        <f t="shared" si="17"/>
        <v>0</v>
      </c>
      <c r="X62" s="72"/>
      <c r="Y62" s="72">
        <f t="shared" si="17"/>
        <v>2800000</v>
      </c>
      <c r="Z62" s="72">
        <f t="shared" ref="Z62" si="18">SUM(Z63:Z65)</f>
        <v>0</v>
      </c>
      <c r="AA62" s="72">
        <f>SUM(AA63:AA71)</f>
        <v>3030000</v>
      </c>
    </row>
    <row r="63" spans="2:27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7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87">
        <f>+U63+R63+S63+T63+W63+V63+Y63+X63</f>
        <v>3030000</v>
      </c>
    </row>
    <row r="64" spans="2:27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7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87">
        <f t="shared" si="12"/>
        <v>0</v>
      </c>
    </row>
    <row r="65" spans="2:27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7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87">
        <f t="shared" si="12"/>
        <v>0</v>
      </c>
    </row>
    <row r="66" spans="2:27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7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87">
        <f t="shared" si="12"/>
        <v>0</v>
      </c>
    </row>
    <row r="67" spans="2:27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7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87">
        <f t="shared" si="12"/>
        <v>0</v>
      </c>
    </row>
    <row r="68" spans="2:27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7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87">
        <f t="shared" si="12"/>
        <v>0</v>
      </c>
    </row>
    <row r="69" spans="2:27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7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87">
        <f t="shared" si="12"/>
        <v>0</v>
      </c>
    </row>
    <row r="70" spans="2:27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7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87">
        <f t="shared" si="12"/>
        <v>0</v>
      </c>
    </row>
    <row r="71" spans="2:27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7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87">
        <f t="shared" si="12"/>
        <v>0</v>
      </c>
    </row>
    <row r="72" spans="2:27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7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87">
        <f t="shared" si="12"/>
        <v>0</v>
      </c>
    </row>
    <row r="73" spans="2:27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7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87">
        <f t="shared" si="12"/>
        <v>0</v>
      </c>
    </row>
    <row r="74" spans="2:27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7">
        <f t="shared" si="12"/>
        <v>0</v>
      </c>
    </row>
    <row r="75" spans="2:27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7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7">
        <f t="shared" si="12"/>
        <v>0</v>
      </c>
    </row>
    <row r="76" spans="2:27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7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7">
        <f t="shared" si="12"/>
        <v>0</v>
      </c>
    </row>
    <row r="77" spans="2:27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7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7">
        <f t="shared" si="12"/>
        <v>0</v>
      </c>
    </row>
    <row r="78" spans="2:27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7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7">
        <f t="shared" si="12"/>
        <v>0</v>
      </c>
    </row>
    <row r="79" spans="2:27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7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7">
        <f t="shared" si="12"/>
        <v>0</v>
      </c>
    </row>
    <row r="80" spans="2:27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7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7">
        <f t="shared" si="12"/>
        <v>0</v>
      </c>
    </row>
    <row r="81" spans="2:27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7">
        <f t="shared" ref="AA81:AA82" si="19">+U81+R81+S81+T81+W81+V81+Y81+X81</f>
        <v>0</v>
      </c>
    </row>
    <row r="82" spans="2:27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7">
        <f t="shared" si="19"/>
        <v>0</v>
      </c>
    </row>
    <row r="83" spans="2:27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-4200000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Y83" si="20">+R10+R16+R26+R36+R44+R52+R62+R67+R70</f>
        <v>59347772.679999992</v>
      </c>
      <c r="S83" s="83">
        <f t="shared" si="20"/>
        <v>71310108.339999989</v>
      </c>
      <c r="T83" s="83">
        <f t="shared" si="20"/>
        <v>325941464.73000002</v>
      </c>
      <c r="U83" s="83">
        <f t="shared" si="20"/>
        <v>322059301.44999999</v>
      </c>
      <c r="V83" s="83">
        <f t="shared" si="20"/>
        <v>117510627.81999999</v>
      </c>
      <c r="W83" s="83">
        <f t="shared" si="20"/>
        <v>85522503.049999997</v>
      </c>
      <c r="X83" s="83">
        <f t="shared" ref="X83" si="21">+X10+X16+X26+X36+X44+X52+X62+X67+X70</f>
        <v>82936856.970000014</v>
      </c>
      <c r="Y83" s="83">
        <f t="shared" si="20"/>
        <v>82512694.839999989</v>
      </c>
      <c r="Z83" s="83">
        <f t="shared" ref="Z83" si="22">+Z10+Z16+Z26+Z36+Z44+Z52+Z62+Z67+Z70</f>
        <v>171276133.11999997</v>
      </c>
      <c r="AA83" s="83">
        <f>+AA62+AA52+AA26+AA16+AA10+AA36</f>
        <v>1318417463</v>
      </c>
    </row>
    <row r="84" spans="2:27" ht="18.75" x14ac:dyDescent="0.3">
      <c r="B84" s="41" t="s">
        <v>113</v>
      </c>
      <c r="C84" s="89"/>
      <c r="J84" s="49"/>
      <c r="AA84" s="39"/>
    </row>
    <row r="85" spans="2:27" ht="18.75" x14ac:dyDescent="0.25">
      <c r="B85" s="42" t="s">
        <v>114</v>
      </c>
      <c r="C85" s="39"/>
      <c r="J85" s="39"/>
      <c r="M85" s="51"/>
      <c r="U85" s="39"/>
      <c r="V85" s="39"/>
      <c r="W85" s="39"/>
      <c r="X85" s="39"/>
      <c r="Y85" s="39"/>
      <c r="Z85" s="39"/>
    </row>
    <row r="86" spans="2:27" ht="37.5" x14ac:dyDescent="0.25">
      <c r="B86" s="42" t="s">
        <v>115</v>
      </c>
      <c r="AA86" s="39"/>
    </row>
    <row r="87" spans="2:27" ht="18.75" x14ac:dyDescent="0.25">
      <c r="B87" s="42" t="s">
        <v>116</v>
      </c>
    </row>
    <row r="88" spans="2:27" ht="18.75" x14ac:dyDescent="0.25">
      <c r="B88" s="42" t="s">
        <v>117</v>
      </c>
    </row>
    <row r="89" spans="2:27" ht="18.75" x14ac:dyDescent="0.25">
      <c r="B89" s="42" t="s">
        <v>118</v>
      </c>
    </row>
    <row r="90" spans="2:27" ht="18.75" x14ac:dyDescent="0.25">
      <c r="B90" s="42" t="s">
        <v>119</v>
      </c>
    </row>
    <row r="91" spans="2:27" ht="18.75" x14ac:dyDescent="0.25">
      <c r="B91" s="41" t="s">
        <v>113</v>
      </c>
    </row>
    <row r="92" spans="2:27" x14ac:dyDescent="0.25">
      <c r="B92" s="140" t="s">
        <v>209</v>
      </c>
    </row>
    <row r="93" spans="2:27" ht="37.5" x14ac:dyDescent="0.25">
      <c r="B93" s="41" t="s">
        <v>213</v>
      </c>
    </row>
    <row r="94" spans="2:27" ht="37.5" x14ac:dyDescent="0.25">
      <c r="B94" s="41" t="s">
        <v>214</v>
      </c>
    </row>
    <row r="95" spans="2:27" ht="18.75" x14ac:dyDescent="0.25">
      <c r="B95" s="142" t="s">
        <v>210</v>
      </c>
    </row>
    <row r="96" spans="2:27" ht="37.5" x14ac:dyDescent="0.25">
      <c r="B96" s="41" t="s">
        <v>215</v>
      </c>
    </row>
    <row r="97" spans="1:27" ht="37.5" x14ac:dyDescent="0.25">
      <c r="B97" s="42" t="s">
        <v>211</v>
      </c>
    </row>
    <row r="98" spans="1:27" ht="37.5" x14ac:dyDescent="0.25">
      <c r="B98" s="42" t="s">
        <v>212</v>
      </c>
    </row>
    <row r="99" spans="1:27" x14ac:dyDescent="0.25">
      <c r="B99" s="141"/>
    </row>
    <row r="100" spans="1:27" x14ac:dyDescent="0.25">
      <c r="B100" s="84"/>
    </row>
    <row r="101" spans="1:27" x14ac:dyDescent="0.25">
      <c r="B101" s="84"/>
    </row>
    <row r="102" spans="1:27" x14ac:dyDescent="0.25">
      <c r="B102" s="84"/>
    </row>
    <row r="103" spans="1:27" x14ac:dyDescent="0.25">
      <c r="B103" s="84"/>
    </row>
    <row r="104" spans="1:27" x14ac:dyDescent="0.25">
      <c r="B104" s="84"/>
    </row>
    <row r="105" spans="1:27" x14ac:dyDescent="0.25">
      <c r="B105" s="84"/>
    </row>
    <row r="106" spans="1:27" x14ac:dyDescent="0.25">
      <c r="B106" s="84"/>
    </row>
    <row r="107" spans="1:27" ht="24.95" customHeight="1" x14ac:dyDescent="0.35">
      <c r="B107" s="44" t="s">
        <v>124</v>
      </c>
      <c r="C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107" t="s">
        <v>147</v>
      </c>
      <c r="S107" s="107"/>
      <c r="T107" s="27"/>
      <c r="U107" s="27"/>
      <c r="V107" s="106" t="s">
        <v>149</v>
      </c>
      <c r="W107" s="106"/>
      <c r="X107" s="106"/>
      <c r="Y107" s="27"/>
      <c r="Z107" s="27"/>
      <c r="AA107" s="27"/>
    </row>
    <row r="108" spans="1:27" ht="23.25" customHeight="1" x14ac:dyDescent="0.3">
      <c r="B108" s="85" t="s">
        <v>145</v>
      </c>
      <c r="C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127" t="s">
        <v>146</v>
      </c>
      <c r="S108" s="127"/>
      <c r="T108" s="90"/>
      <c r="U108" s="90"/>
      <c r="V108" s="127" t="s">
        <v>126</v>
      </c>
      <c r="W108" s="127"/>
      <c r="X108" s="127"/>
      <c r="Y108" s="90"/>
      <c r="Z108" s="90"/>
      <c r="AA108" s="90"/>
    </row>
    <row r="110" spans="1:27" ht="33.75" customHeight="1" x14ac:dyDescent="0.35">
      <c r="A110" s="1" t="s">
        <v>96</v>
      </c>
    </row>
    <row r="111" spans="1:27" ht="23.25" customHeight="1" x14ac:dyDescent="0.35"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</row>
    <row r="112" spans="1:27" ht="18.75" x14ac:dyDescent="0.3"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</row>
    <row r="113" spans="2:4" ht="23.25" x14ac:dyDescent="0.35">
      <c r="B113" s="107"/>
      <c r="C113" s="107"/>
      <c r="D113" s="107"/>
    </row>
    <row r="114" spans="2:4" ht="23.25" x14ac:dyDescent="0.25">
      <c r="B114" s="21" t="s">
        <v>97</v>
      </c>
      <c r="C114" s="21"/>
      <c r="D114" s="21"/>
    </row>
    <row r="115" spans="2:4" ht="21" customHeight="1" x14ac:dyDescent="0.35">
      <c r="B115" s="20" t="s">
        <v>98</v>
      </c>
      <c r="C115" s="20"/>
    </row>
    <row r="116" spans="2:4" ht="21" x14ac:dyDescent="0.35">
      <c r="B116" s="108"/>
      <c r="C116" s="108"/>
      <c r="D116" s="108"/>
    </row>
  </sheetData>
  <mergeCells count="16">
    <mergeCell ref="R108:S108"/>
    <mergeCell ref="B1:AA1"/>
    <mergeCell ref="B2:AA2"/>
    <mergeCell ref="B3:AA3"/>
    <mergeCell ref="B4:AA4"/>
    <mergeCell ref="B5:AA5"/>
    <mergeCell ref="V107:X107"/>
    <mergeCell ref="V108:X108"/>
    <mergeCell ref="B116:D116"/>
    <mergeCell ref="B7:B8"/>
    <mergeCell ref="C7:C8"/>
    <mergeCell ref="D7:D8"/>
    <mergeCell ref="E7:Q7"/>
    <mergeCell ref="B113:D113"/>
    <mergeCell ref="R7:U7"/>
    <mergeCell ref="R107:S107"/>
  </mergeCells>
  <pageMargins left="0.62992125984251968" right="0.31496062992125984" top="0.62992125984251968" bottom="0.39370078740157483" header="0.6692913385826772" footer="0.31496062992125984"/>
  <pageSetup paperSize="5" scale="45" fitToHeight="0" orientation="landscape" r:id="rId1"/>
  <headerFooter>
    <oddFooter>Página &amp;P</oddFooter>
  </headerFooter>
  <rowBreaks count="3" manualBreakCount="3">
    <brk id="36" min="1" max="25" man="1"/>
    <brk id="64" min="1" max="25" man="1"/>
    <brk id="83" min="1" max="2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2:14" ht="21" customHeight="1" x14ac:dyDescent="0.25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2:14" ht="18.75" customHeight="1" x14ac:dyDescent="0.25">
      <c r="B3" s="113">
        <v>2025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2:14" ht="15.75" customHeight="1" x14ac:dyDescent="0.25">
      <c r="B4" s="125" t="s">
        <v>127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2:14" ht="15.75" customHeight="1" x14ac:dyDescent="0.25">
      <c r="B5" s="116" t="s">
        <v>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2:14" x14ac:dyDescent="0.25">
      <c r="L6" s="39"/>
      <c r="M6" s="39"/>
    </row>
    <row r="7" spans="2:14" ht="15" customHeight="1" x14ac:dyDescent="0.25">
      <c r="B7" s="117" t="s">
        <v>4</v>
      </c>
      <c r="C7" s="118" t="s">
        <v>5</v>
      </c>
      <c r="D7" s="122"/>
      <c r="E7" s="122"/>
      <c r="F7" s="122"/>
      <c r="G7" s="122"/>
      <c r="H7" s="122"/>
      <c r="I7" s="122"/>
      <c r="J7" s="123"/>
      <c r="K7" s="92"/>
      <c r="L7" s="92"/>
      <c r="M7" s="92"/>
      <c r="N7" s="91"/>
    </row>
    <row r="8" spans="2:14" ht="30" customHeight="1" x14ac:dyDescent="0.35">
      <c r="B8" s="128"/>
      <c r="C8" s="129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6" t="s">
        <v>201</v>
      </c>
      <c r="L8" s="86" t="s">
        <v>202</v>
      </c>
      <c r="M8" s="86" t="s">
        <v>203</v>
      </c>
      <c r="N8" s="86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7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7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7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7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7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8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7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7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7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7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7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7" t="e">
        <f>+#REF!+#REF!+#REF!+#REF!+#REF!+#REF!+L22+K22+M22</f>
        <v>#REF!</v>
      </c>
    </row>
    <row r="23" spans="2:14" s="4" customFormat="1" ht="35.1" customHeight="1" x14ac:dyDescent="0.35">
      <c r="B23" s="76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7" t="e">
        <f>+#REF!+#REF!+#REF!+#REF!+#REF!+#REF!+L23+K23+M23</f>
        <v>#REF!</v>
      </c>
    </row>
    <row r="24" spans="2:14" s="4" customFormat="1" ht="35.1" customHeight="1" x14ac:dyDescent="0.35">
      <c r="B24" s="76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7">
        <v>1037600.6</v>
      </c>
      <c r="L24" s="87">
        <v>1394784.02</v>
      </c>
      <c r="M24" s="87">
        <v>2466480</v>
      </c>
      <c r="N24" s="87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7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8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7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7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7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7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7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7" t="e">
        <f>+#REF!+#REF!+#REF!+#REF!+#REF!+#REF!+L32+K32+M32</f>
        <v>#REF!</v>
      </c>
    </row>
    <row r="33" spans="2:14" s="4" customFormat="1" ht="35.1" customHeight="1" x14ac:dyDescent="0.35">
      <c r="B33" s="76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7" t="e">
        <f>+#REF!+#REF!+#REF!+#REF!+#REF!+#REF!+L33+K33+M33</f>
        <v>#REF!</v>
      </c>
    </row>
    <row r="34" spans="2:14" s="4" customFormat="1" ht="35.1" customHeight="1" x14ac:dyDescent="0.35">
      <c r="B34" s="76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7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7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7" t="e">
        <f>+#REF!+#REF!+#REF!+#REF!+#REF!+#REF!+L37+K37</f>
        <v>#REF!</v>
      </c>
    </row>
    <row r="38" spans="2:14" s="4" customFormat="1" ht="35.1" customHeight="1" x14ac:dyDescent="0.35">
      <c r="B38" s="76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7" t="e">
        <f>+#REF!+#REF!+#REF!+#REF!+#REF!+#REF!+L38+K38</f>
        <v>#REF!</v>
      </c>
    </row>
    <row r="39" spans="2:14" s="4" customFormat="1" ht="35.1" customHeight="1" x14ac:dyDescent="0.35">
      <c r="B39" s="76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7" t="e">
        <f>+#REF!+#REF!+#REF!+#REF!+#REF!+#REF!+L39+K39</f>
        <v>#REF!</v>
      </c>
    </row>
    <row r="40" spans="2:14" s="4" customFormat="1" ht="35.1" customHeight="1" x14ac:dyDescent="0.35">
      <c r="B40" s="76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7" t="e">
        <f>+#REF!+#REF!+#REF!+#REF!+#REF!+#REF!+L40+K40</f>
        <v>#REF!</v>
      </c>
    </row>
    <row r="41" spans="2:14" s="4" customFormat="1" ht="35.1" customHeight="1" x14ac:dyDescent="0.35">
      <c r="B41" s="76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7" t="e">
        <f>+#REF!+#REF!+#REF!+#REF!+#REF!+#REF!+L41+K41</f>
        <v>#REF!</v>
      </c>
    </row>
    <row r="42" spans="2:14" s="4" customFormat="1" ht="35.1" customHeight="1" x14ac:dyDescent="0.35">
      <c r="B42" s="76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7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7" t="e">
        <f>+#REF!+#REF!+#REF!+#REF!+#REF!+#REF!+L43+K43</f>
        <v>#REF!</v>
      </c>
    </row>
    <row r="44" spans="2:14" s="4" customFormat="1" ht="35.1" customHeight="1" x14ac:dyDescent="0.35">
      <c r="B44" s="76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7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7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7" t="e">
        <f>+#REF!+#REF!+#REF!+#REF!+#REF!+#REF!+L46+K46</f>
        <v>#REF!</v>
      </c>
    </row>
    <row r="47" spans="2:14" s="4" customFormat="1" ht="35.1" customHeight="1" x14ac:dyDescent="0.35">
      <c r="B47" s="76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7" t="e">
        <f>+#REF!+#REF!+#REF!+#REF!+#REF!+#REF!+L47+K47</f>
        <v>#REF!</v>
      </c>
    </row>
    <row r="48" spans="2:14" s="4" customFormat="1" ht="35.1" customHeight="1" x14ac:dyDescent="0.35">
      <c r="B48" s="76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7" t="e">
        <f>+#REF!+#REF!+#REF!+#REF!+#REF!+#REF!+L48+K48</f>
        <v>#REF!</v>
      </c>
    </row>
    <row r="49" spans="2:14" s="4" customFormat="1" ht="35.1" customHeight="1" x14ac:dyDescent="0.35">
      <c r="B49" s="76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7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7" t="e">
        <f>+#REF!+#REF!+#REF!+#REF!+#REF!+#REF!+L50+K50</f>
        <v>#REF!</v>
      </c>
    </row>
    <row r="51" spans="2:14" s="4" customFormat="1" ht="35.1" customHeight="1" x14ac:dyDescent="0.35">
      <c r="B51" s="76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7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7" t="e">
        <f>+#REF!+#REF!+#REF!+#REF!+#REF!+#REF!+L53+K53+M53</f>
        <v>#REF!</v>
      </c>
    </row>
    <row r="54" spans="2:14" s="4" customFormat="1" ht="35.1" customHeight="1" x14ac:dyDescent="0.35">
      <c r="B54" s="76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7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7" t="e">
        <f>+#REF!+#REF!+#REF!+#REF!+#REF!+#REF!+L55+K55+M55</f>
        <v>#REF!</v>
      </c>
    </row>
    <row r="56" spans="2:14" s="4" customFormat="1" ht="35.1" customHeight="1" x14ac:dyDescent="0.35">
      <c r="B56" s="76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7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7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7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7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7" t="e">
        <f>+#REF!+#REF!+#REF!+#REF!+#REF!+#REF!+L60+K60+M60</f>
        <v>#REF!</v>
      </c>
    </row>
    <row r="61" spans="2:14" s="4" customFormat="1" ht="35.1" customHeight="1" x14ac:dyDescent="0.35">
      <c r="B61" s="76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7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7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7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7" t="e">
        <f>+#REF!+#REF!+#REF!+#REF!+#REF!+#REF!+L65+K65</f>
        <v>#REF!</v>
      </c>
    </row>
    <row r="66" spans="2:14" s="4" customFormat="1" ht="35.1" customHeight="1" x14ac:dyDescent="0.35">
      <c r="B66" s="76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7" t="e">
        <f>+#REF!+#REF!+#REF!+#REF!+#REF!+#REF!+L66+K66</f>
        <v>#REF!</v>
      </c>
    </row>
    <row r="67" spans="2:14" s="4" customFormat="1" ht="35.1" customHeight="1" x14ac:dyDescent="0.35">
      <c r="B67" s="79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7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7" t="e">
        <f>+#REF!+#REF!+#REF!+#REF!+#REF!+#REF!+L68+K68</f>
        <v>#REF!</v>
      </c>
    </row>
    <row r="69" spans="2:14" s="4" customFormat="1" ht="35.1" customHeight="1" x14ac:dyDescent="0.35">
      <c r="B69" s="76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7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7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7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7" t="e">
        <f>+#REF!+#REF!+#REF!+#REF!+#REF!+#REF!+L72+K72</f>
        <v>#REF!</v>
      </c>
    </row>
    <row r="73" spans="2:14" s="4" customFormat="1" ht="35.1" customHeight="1" x14ac:dyDescent="0.35">
      <c r="B73" s="76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7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80"/>
      <c r="D74" s="15"/>
      <c r="E74" s="15"/>
      <c r="F74" s="15"/>
      <c r="G74" s="15"/>
      <c r="H74" s="15"/>
      <c r="I74" s="16"/>
      <c r="J74" s="16"/>
      <c r="K74" s="80"/>
      <c r="L74" s="80"/>
      <c r="M74" s="80"/>
      <c r="N74" s="87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80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80"/>
      <c r="L75" s="80"/>
      <c r="M75" s="80"/>
      <c r="N75" s="87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81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1"/>
      <c r="L76" s="81"/>
      <c r="M76" s="81"/>
      <c r="N76" s="87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81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1"/>
      <c r="L77" s="81"/>
      <c r="M77" s="81"/>
      <c r="N77" s="87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80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80"/>
      <c r="L78" s="80"/>
      <c r="M78" s="80"/>
      <c r="N78" s="87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81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1"/>
      <c r="L79" s="81"/>
      <c r="M79" s="81"/>
      <c r="N79" s="87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81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1"/>
      <c r="L80" s="81"/>
      <c r="M80" s="81"/>
      <c r="N80" s="87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80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80"/>
      <c r="L81" s="80"/>
      <c r="M81" s="80"/>
      <c r="N81" s="87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81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1"/>
      <c r="L82" s="81"/>
      <c r="M82" s="81"/>
      <c r="N82" s="87" t="e">
        <f>+#REF!+#REF!+#REF!+#REF!+#REF!+#REF!+L82+K82</f>
        <v>#REF!</v>
      </c>
    </row>
    <row r="83" spans="2:14" s="4" customFormat="1" ht="35.1" customHeight="1" x14ac:dyDescent="0.35">
      <c r="B83" s="82" t="s">
        <v>95</v>
      </c>
      <c r="C83" s="83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3">
        <f t="shared" ref="K83:M83" si="10">+K10+K16+K26+K36+K44+K52+K62+K67+K70</f>
        <v>39906941.620000005</v>
      </c>
      <c r="L83" s="83">
        <f t="shared" si="10"/>
        <v>83887293.799999997</v>
      </c>
      <c r="M83" s="83">
        <f t="shared" si="10"/>
        <v>161316008.19</v>
      </c>
      <c r="N83" s="83" t="e">
        <f>+N62+N52+N26+N16+N10+N36</f>
        <v>#REF!</v>
      </c>
    </row>
    <row r="84" spans="2:14" ht="18.75" x14ac:dyDescent="0.25">
      <c r="B84" s="41" t="s">
        <v>113</v>
      </c>
      <c r="C84" s="89"/>
      <c r="N84" s="39"/>
    </row>
    <row r="85" spans="2:14" ht="18.75" x14ac:dyDescent="0.25">
      <c r="B85" s="42" t="s">
        <v>114</v>
      </c>
      <c r="C85" s="39"/>
      <c r="F85" s="51"/>
      <c r="K85" s="39"/>
      <c r="L85" s="39"/>
      <c r="M85" s="39"/>
    </row>
    <row r="86" spans="2:14" ht="37.5" x14ac:dyDescent="0.25">
      <c r="B86" s="42" t="s">
        <v>115</v>
      </c>
      <c r="N86" s="39"/>
    </row>
    <row r="87" spans="2:14" ht="18.75" x14ac:dyDescent="0.25">
      <c r="B87" s="42" t="s">
        <v>116</v>
      </c>
    </row>
    <row r="88" spans="2:14" ht="18.75" x14ac:dyDescent="0.25">
      <c r="B88" s="42" t="s">
        <v>117</v>
      </c>
    </row>
    <row r="89" spans="2:14" ht="18.75" x14ac:dyDescent="0.25">
      <c r="B89" s="42" t="s">
        <v>118</v>
      </c>
    </row>
    <row r="90" spans="2:14" ht="18.75" x14ac:dyDescent="0.25">
      <c r="B90" s="42" t="s">
        <v>119</v>
      </c>
    </row>
    <row r="91" spans="2:14" x14ac:dyDescent="0.25">
      <c r="B91" s="84"/>
    </row>
    <row r="92" spans="2:14" x14ac:dyDescent="0.25">
      <c r="B92" s="84"/>
    </row>
    <row r="93" spans="2:14" x14ac:dyDescent="0.25">
      <c r="B93" s="84"/>
    </row>
    <row r="94" spans="2:14" ht="24.95" customHeight="1" x14ac:dyDescent="0.35">
      <c r="B94" s="44" t="s">
        <v>124</v>
      </c>
      <c r="C94" s="27"/>
      <c r="D94" s="27"/>
      <c r="E94" s="27"/>
      <c r="F94" s="27"/>
      <c r="G94" s="27"/>
      <c r="H94" s="27"/>
      <c r="I94" s="27"/>
      <c r="J94" s="27"/>
      <c r="K94" s="93"/>
      <c r="L94" s="27"/>
      <c r="M94" s="27"/>
      <c r="N94" s="27"/>
    </row>
    <row r="95" spans="2:14" ht="23.25" customHeight="1" x14ac:dyDescent="0.3">
      <c r="B95" s="85" t="s">
        <v>145</v>
      </c>
      <c r="C95" s="90"/>
      <c r="D95" s="90"/>
      <c r="E95" s="90"/>
      <c r="F95" s="90"/>
      <c r="G95" s="90"/>
      <c r="H95" s="90"/>
      <c r="I95" s="90"/>
      <c r="J95" s="90"/>
      <c r="K95" s="85"/>
      <c r="L95" s="90"/>
      <c r="M95" s="90"/>
      <c r="N95" s="90"/>
    </row>
    <row r="97" spans="1:14" ht="33.75" customHeight="1" x14ac:dyDescent="0.35">
      <c r="A97" s="1" t="s">
        <v>96</v>
      </c>
    </row>
    <row r="98" spans="1:14" ht="23.25" customHeight="1" x14ac:dyDescent="0.35">
      <c r="B98" s="107" t="s">
        <v>147</v>
      </c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</row>
    <row r="99" spans="1:14" ht="18.75" x14ac:dyDescent="0.3">
      <c r="B99" s="127" t="s">
        <v>146</v>
      </c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</row>
    <row r="100" spans="1:14" ht="23.25" x14ac:dyDescent="0.35">
      <c r="B100" s="107"/>
      <c r="C100" s="107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08"/>
      <c r="C103" s="108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opLeftCell="A51" zoomScaleNormal="100" workbookViewId="0">
      <selection activeCell="A54" sqref="A54:C61"/>
    </sheetView>
  </sheetViews>
  <sheetFormatPr defaultColWidth="11.42578125" defaultRowHeight="15" x14ac:dyDescent="0.25"/>
  <cols>
    <col min="1" max="1" width="93.5703125" bestFit="1" customWidth="1"/>
    <col min="2" max="2" width="50.42578125" bestFit="1" customWidth="1"/>
    <col min="3" max="3" width="21.85546875" customWidth="1"/>
    <col min="6" max="6" width="15.140625" bestFit="1" customWidth="1"/>
    <col min="7" max="7" width="19.85546875" customWidth="1"/>
    <col min="8" max="8" width="23.140625" customWidth="1"/>
  </cols>
  <sheetData>
    <row r="2" spans="1:8" ht="46.5" x14ac:dyDescent="0.7">
      <c r="A2" s="133" t="s">
        <v>150</v>
      </c>
      <c r="B2" s="133"/>
      <c r="C2" s="133"/>
    </row>
    <row r="3" spans="1:8" ht="27" customHeight="1" x14ac:dyDescent="0.7">
      <c r="A3" s="98"/>
      <c r="B3" s="98"/>
      <c r="C3" s="98"/>
    </row>
    <row r="4" spans="1:8" ht="41.25" customHeight="1" x14ac:dyDescent="0.7">
      <c r="A4" s="99" t="s">
        <v>204</v>
      </c>
      <c r="B4" s="99" t="s">
        <v>205</v>
      </c>
      <c r="C4" s="99" t="s">
        <v>198</v>
      </c>
    </row>
    <row r="5" spans="1:8" ht="46.5" x14ac:dyDescent="0.7">
      <c r="A5" s="100" t="s">
        <v>151</v>
      </c>
      <c r="B5" s="101">
        <v>140345053</v>
      </c>
      <c r="C5" s="100">
        <v>100</v>
      </c>
      <c r="F5" s="89">
        <v>153132000</v>
      </c>
    </row>
    <row r="6" spans="1:8" ht="46.5" x14ac:dyDescent="0.7">
      <c r="A6" s="100" t="s">
        <v>152</v>
      </c>
      <c r="B6" s="101">
        <v>43954942</v>
      </c>
      <c r="C6" s="100">
        <v>100</v>
      </c>
      <c r="F6" s="89">
        <v>1568000</v>
      </c>
      <c r="G6" s="89">
        <v>40577400</v>
      </c>
    </row>
    <row r="7" spans="1:8" ht="46.5" x14ac:dyDescent="0.7">
      <c r="A7" s="100" t="s">
        <v>153</v>
      </c>
      <c r="B7" s="101">
        <v>44301359</v>
      </c>
      <c r="C7" s="100">
        <v>100</v>
      </c>
      <c r="F7" s="89">
        <v>115000</v>
      </c>
      <c r="G7" s="89">
        <f>+G6*15.29%</f>
        <v>6204284.459999999</v>
      </c>
    </row>
    <row r="8" spans="1:8" ht="46.5" x14ac:dyDescent="0.7">
      <c r="A8" s="100" t="s">
        <v>175</v>
      </c>
      <c r="B8" s="101">
        <v>4000000</v>
      </c>
      <c r="C8" s="100">
        <v>100</v>
      </c>
      <c r="F8" s="89">
        <v>207000</v>
      </c>
      <c r="G8" s="39">
        <f>SUM(G6:G7)</f>
        <v>46781684.460000001</v>
      </c>
      <c r="H8" s="89">
        <f>+G8*3</f>
        <v>140345053.38</v>
      </c>
    </row>
    <row r="9" spans="1:8" ht="46.5" x14ac:dyDescent="0.7">
      <c r="A9" s="100" t="s">
        <v>177</v>
      </c>
      <c r="B9" s="101">
        <f>1840000+1000000+1200000</f>
        <v>4040000</v>
      </c>
      <c r="C9" s="100">
        <v>100</v>
      </c>
      <c r="F9" s="89">
        <v>22000</v>
      </c>
    </row>
    <row r="10" spans="1:8" ht="46.5" x14ac:dyDescent="0.7">
      <c r="A10" s="100" t="s">
        <v>155</v>
      </c>
      <c r="B10" s="101">
        <v>20000000</v>
      </c>
      <c r="C10" s="100">
        <v>100</v>
      </c>
      <c r="F10" s="89">
        <v>1100000</v>
      </c>
    </row>
    <row r="11" spans="1:8" ht="46.5" x14ac:dyDescent="0.7">
      <c r="A11" s="100" t="s">
        <v>156</v>
      </c>
      <c r="B11" s="101">
        <v>19000000</v>
      </c>
      <c r="C11" s="100">
        <v>100</v>
      </c>
      <c r="F11" s="89">
        <v>37009</v>
      </c>
    </row>
    <row r="12" spans="1:8" ht="46.5" x14ac:dyDescent="0.7">
      <c r="A12" s="100" t="s">
        <v>159</v>
      </c>
      <c r="B12" s="101">
        <v>13500000</v>
      </c>
      <c r="C12" s="100">
        <v>100</v>
      </c>
      <c r="F12" s="89">
        <v>36999</v>
      </c>
    </row>
    <row r="13" spans="1:8" ht="46.5" x14ac:dyDescent="0.7">
      <c r="A13" s="100" t="s">
        <v>160</v>
      </c>
      <c r="B13" s="101">
        <f>+[1]Hoja1!$F$15</f>
        <v>4907061.482400001</v>
      </c>
      <c r="C13" s="100">
        <v>100</v>
      </c>
      <c r="F13" s="95">
        <f>SUM(F6:F12)</f>
        <v>3086008</v>
      </c>
    </row>
    <row r="14" spans="1:8" ht="46.5" x14ac:dyDescent="0.7">
      <c r="A14" s="100" t="s">
        <v>195</v>
      </c>
      <c r="B14" s="101">
        <f>+[1]MANTENIMIENTO!$F$18</f>
        <v>1943389.7663999998</v>
      </c>
      <c r="C14" s="100">
        <v>100</v>
      </c>
    </row>
    <row r="15" spans="1:8" ht="46.5" x14ac:dyDescent="0.7">
      <c r="A15" s="100" t="s">
        <v>164</v>
      </c>
      <c r="B15" s="101">
        <f>787200+516600+3193535+2000000+3193600+3193600</f>
        <v>12884535</v>
      </c>
      <c r="C15" s="100">
        <v>100</v>
      </c>
    </row>
    <row r="16" spans="1:8" ht="46.5" x14ac:dyDescent="0.7">
      <c r="A16" s="100" t="s">
        <v>158</v>
      </c>
      <c r="B16" s="101">
        <f>1244386+28000000</f>
        <v>29244386</v>
      </c>
      <c r="C16" s="100">
        <v>100</v>
      </c>
      <c r="G16" s="89">
        <v>193911703</v>
      </c>
    </row>
    <row r="17" spans="1:7" ht="46.5" x14ac:dyDescent="0.7">
      <c r="A17" s="100" t="s">
        <v>161</v>
      </c>
      <c r="B17" s="101">
        <v>13600000</v>
      </c>
      <c r="C17" s="100">
        <v>100</v>
      </c>
      <c r="G17" s="39">
        <f>+H8</f>
        <v>140345053.38</v>
      </c>
    </row>
    <row r="18" spans="1:7" ht="46.5" x14ac:dyDescent="0.7">
      <c r="A18" s="100" t="s">
        <v>162</v>
      </c>
      <c r="B18" s="101">
        <v>17000000</v>
      </c>
      <c r="C18" s="100">
        <v>100</v>
      </c>
      <c r="G18" s="39">
        <f>SUM(G16:G17)</f>
        <v>334256756.38</v>
      </c>
    </row>
    <row r="19" spans="1:7" ht="46.5" x14ac:dyDescent="0.7">
      <c r="A19" s="100" t="s">
        <v>163</v>
      </c>
      <c r="B19" s="101">
        <f>1700000*4</f>
        <v>6800000</v>
      </c>
      <c r="C19" s="100">
        <v>100</v>
      </c>
    </row>
    <row r="20" spans="1:7" ht="46.5" x14ac:dyDescent="0.7">
      <c r="A20" s="100" t="s">
        <v>171</v>
      </c>
      <c r="B20" s="101">
        <v>5600000</v>
      </c>
      <c r="C20" s="100">
        <v>100</v>
      </c>
    </row>
    <row r="21" spans="1:7" ht="46.5" x14ac:dyDescent="0.7">
      <c r="A21" s="100" t="s">
        <v>191</v>
      </c>
      <c r="B21" s="101">
        <v>867000</v>
      </c>
      <c r="C21" s="100">
        <v>100</v>
      </c>
    </row>
    <row r="22" spans="1:7" ht="46.5" x14ac:dyDescent="0.7">
      <c r="A22" s="102" t="s">
        <v>207</v>
      </c>
      <c r="B22" s="103">
        <f>SUM(B5:B21)</f>
        <v>381987726.24879998</v>
      </c>
      <c r="C22" s="104"/>
    </row>
    <row r="24" spans="1:7" ht="46.5" x14ac:dyDescent="0.7">
      <c r="A24" s="99" t="s">
        <v>204</v>
      </c>
      <c r="B24" s="99" t="s">
        <v>205</v>
      </c>
      <c r="C24" s="99" t="s">
        <v>198</v>
      </c>
    </row>
    <row r="25" spans="1:7" ht="46.5" x14ac:dyDescent="0.7">
      <c r="A25" s="100" t="s">
        <v>199</v>
      </c>
      <c r="B25" s="101">
        <f>1602531*3</f>
        <v>4807593</v>
      </c>
      <c r="C25" s="100">
        <v>2087</v>
      </c>
    </row>
    <row r="26" spans="1:7" ht="46.5" x14ac:dyDescent="0.7">
      <c r="A26" s="100" t="s">
        <v>200</v>
      </c>
      <c r="B26" s="101">
        <v>1390000</v>
      </c>
      <c r="C26" s="100">
        <v>2087</v>
      </c>
    </row>
    <row r="27" spans="1:7" ht="46.5" x14ac:dyDescent="0.7">
      <c r="A27" s="100" t="s">
        <v>176</v>
      </c>
      <c r="B27" s="101">
        <f>1900000*3</f>
        <v>5700000</v>
      </c>
      <c r="C27" s="100">
        <v>2087</v>
      </c>
    </row>
    <row r="28" spans="1:7" ht="46.5" x14ac:dyDescent="0.7">
      <c r="A28" s="100" t="s">
        <v>154</v>
      </c>
      <c r="B28" s="101">
        <v>3000000</v>
      </c>
      <c r="C28" s="100">
        <v>2087</v>
      </c>
    </row>
    <row r="29" spans="1:7" ht="46.5" x14ac:dyDescent="0.7">
      <c r="A29" s="100" t="s">
        <v>141</v>
      </c>
      <c r="B29" s="101">
        <f>6000000*4</f>
        <v>24000000</v>
      </c>
      <c r="C29" s="100">
        <v>2087</v>
      </c>
    </row>
    <row r="30" spans="1:7" ht="46.5" x14ac:dyDescent="0.7">
      <c r="A30" s="100" t="s">
        <v>155</v>
      </c>
      <c r="B30" s="101">
        <v>20000000</v>
      </c>
      <c r="C30" s="100">
        <v>2087</v>
      </c>
    </row>
    <row r="31" spans="1:7" ht="46.5" x14ac:dyDescent="0.7">
      <c r="A31" s="100" t="s">
        <v>157</v>
      </c>
      <c r="B31" s="101">
        <v>11000000</v>
      </c>
      <c r="C31" s="100">
        <v>2087</v>
      </c>
    </row>
    <row r="32" spans="1:7" ht="46.5" x14ac:dyDescent="0.7">
      <c r="A32" s="100" t="s">
        <v>165</v>
      </c>
      <c r="B32" s="101">
        <v>2500000</v>
      </c>
      <c r="C32" s="100">
        <v>2087</v>
      </c>
    </row>
    <row r="33" spans="1:3" ht="46.5" x14ac:dyDescent="0.7">
      <c r="A33" s="100" t="s">
        <v>166</v>
      </c>
      <c r="B33" s="101">
        <v>1860000</v>
      </c>
      <c r="C33" s="100">
        <v>2087</v>
      </c>
    </row>
    <row r="34" spans="1:3" ht="46.5" x14ac:dyDescent="0.7">
      <c r="A34" s="100" t="s">
        <v>167</v>
      </c>
      <c r="B34" s="101">
        <v>1330000</v>
      </c>
      <c r="C34" s="100">
        <v>2087</v>
      </c>
    </row>
    <row r="35" spans="1:3" ht="46.5" x14ac:dyDescent="0.7">
      <c r="A35" s="100" t="s">
        <v>168</v>
      </c>
      <c r="B35" s="101">
        <v>1000000</v>
      </c>
      <c r="C35" s="100">
        <v>2087</v>
      </c>
    </row>
    <row r="36" spans="1:3" ht="46.5" x14ac:dyDescent="0.7">
      <c r="A36" s="100" t="s">
        <v>183</v>
      </c>
      <c r="B36" s="101">
        <v>1697860</v>
      </c>
      <c r="C36" s="100">
        <v>2087</v>
      </c>
    </row>
    <row r="37" spans="1:3" ht="46.5" x14ac:dyDescent="0.7">
      <c r="A37" s="100" t="s">
        <v>169</v>
      </c>
      <c r="B37" s="101">
        <v>1800000</v>
      </c>
      <c r="C37" s="100">
        <v>2087</v>
      </c>
    </row>
    <row r="38" spans="1:3" ht="46.5" x14ac:dyDescent="0.7">
      <c r="A38" s="100" t="s">
        <v>170</v>
      </c>
      <c r="B38" s="101">
        <v>2995000</v>
      </c>
      <c r="C38" s="100">
        <v>2087</v>
      </c>
    </row>
    <row r="39" spans="1:3" ht="46.5" x14ac:dyDescent="0.7">
      <c r="A39" s="100" t="s">
        <v>172</v>
      </c>
      <c r="B39" s="101">
        <v>1740500</v>
      </c>
      <c r="C39" s="100">
        <v>2087</v>
      </c>
    </row>
    <row r="40" spans="1:3" ht="46.5" x14ac:dyDescent="0.7">
      <c r="A40" s="100" t="s">
        <v>173</v>
      </c>
      <c r="B40" s="101">
        <v>5840000</v>
      </c>
      <c r="C40" s="100">
        <v>2087</v>
      </c>
    </row>
    <row r="41" spans="1:3" ht="46.5" x14ac:dyDescent="0.7">
      <c r="A41" s="100" t="s">
        <v>174</v>
      </c>
      <c r="B41" s="101">
        <v>1850000</v>
      </c>
      <c r="C41" s="100">
        <v>2087</v>
      </c>
    </row>
    <row r="42" spans="1:3" ht="46.5" x14ac:dyDescent="0.7">
      <c r="A42" s="100" t="s">
        <v>178</v>
      </c>
      <c r="B42" s="101">
        <v>2600000</v>
      </c>
      <c r="C42" s="100">
        <v>2087</v>
      </c>
    </row>
    <row r="43" spans="1:3" ht="46.5" x14ac:dyDescent="0.7">
      <c r="A43" s="100" t="s">
        <v>179</v>
      </c>
      <c r="B43" s="101">
        <v>2386000</v>
      </c>
      <c r="C43" s="100">
        <v>2087</v>
      </c>
    </row>
    <row r="44" spans="1:3" ht="46.5" x14ac:dyDescent="0.7">
      <c r="A44" s="100" t="s">
        <v>180</v>
      </c>
      <c r="B44" s="101">
        <v>481996</v>
      </c>
      <c r="C44" s="100">
        <v>2087</v>
      </c>
    </row>
    <row r="45" spans="1:3" ht="46.5" x14ac:dyDescent="0.7">
      <c r="A45" s="100" t="s">
        <v>186</v>
      </c>
      <c r="B45" s="101">
        <v>417119.99</v>
      </c>
      <c r="C45" s="100">
        <v>2087</v>
      </c>
    </row>
    <row r="46" spans="1:3" ht="46.5" x14ac:dyDescent="0.7">
      <c r="A46" s="100" t="s">
        <v>181</v>
      </c>
      <c r="B46" s="101">
        <v>778800</v>
      </c>
      <c r="C46" s="100">
        <v>2087</v>
      </c>
    </row>
    <row r="47" spans="1:3" ht="46.5" x14ac:dyDescent="0.7">
      <c r="A47" s="100" t="s">
        <v>182</v>
      </c>
      <c r="B47" s="101">
        <v>248000</v>
      </c>
      <c r="C47" s="100">
        <v>2087</v>
      </c>
    </row>
    <row r="48" spans="1:3" ht="46.5" x14ac:dyDescent="0.7">
      <c r="A48" s="100" t="s">
        <v>184</v>
      </c>
      <c r="B48" s="101">
        <v>242000</v>
      </c>
      <c r="C48" s="100">
        <v>2087</v>
      </c>
    </row>
    <row r="49" spans="1:3" ht="46.5" x14ac:dyDescent="0.7">
      <c r="A49" s="100" t="s">
        <v>185</v>
      </c>
      <c r="B49" s="101">
        <v>141600</v>
      </c>
      <c r="C49" s="100">
        <v>2087</v>
      </c>
    </row>
    <row r="50" spans="1:3" ht="46.5" x14ac:dyDescent="0.7">
      <c r="A50" s="100" t="s">
        <v>187</v>
      </c>
      <c r="B50" s="101">
        <v>440812.6</v>
      </c>
      <c r="C50" s="100">
        <v>2087</v>
      </c>
    </row>
    <row r="51" spans="1:3" ht="46.5" x14ac:dyDescent="0.7">
      <c r="A51" s="100" t="s">
        <v>188</v>
      </c>
      <c r="B51" s="101">
        <v>242100</v>
      </c>
      <c r="C51" s="100">
        <v>2087</v>
      </c>
    </row>
    <row r="52" spans="1:3" ht="46.5" x14ac:dyDescent="0.7">
      <c r="A52" s="100" t="s">
        <v>189</v>
      </c>
      <c r="B52" s="101">
        <v>25000</v>
      </c>
      <c r="C52" s="100">
        <v>2087</v>
      </c>
    </row>
    <row r="53" spans="1:3" ht="46.5" x14ac:dyDescent="0.7">
      <c r="A53" s="100" t="s">
        <v>190</v>
      </c>
      <c r="B53" s="101">
        <v>200000</v>
      </c>
      <c r="C53" s="100">
        <v>2087</v>
      </c>
    </row>
    <row r="54" spans="1:3" ht="46.5" x14ac:dyDescent="0.7">
      <c r="A54" s="100" t="s">
        <v>193</v>
      </c>
      <c r="B54" s="101">
        <v>85000</v>
      </c>
      <c r="C54" s="100">
        <v>2087</v>
      </c>
    </row>
    <row r="55" spans="1:3" ht="46.5" x14ac:dyDescent="0.7">
      <c r="A55" s="100" t="s">
        <v>192</v>
      </c>
      <c r="B55" s="101">
        <v>640000</v>
      </c>
      <c r="C55" s="100">
        <v>2087</v>
      </c>
    </row>
    <row r="56" spans="1:3" ht="46.5" x14ac:dyDescent="0.7">
      <c r="A56" s="100" t="s">
        <v>194</v>
      </c>
      <c r="B56" s="101">
        <v>790861.5</v>
      </c>
      <c r="C56" s="100">
        <v>2087</v>
      </c>
    </row>
    <row r="57" spans="1:3" ht="46.5" x14ac:dyDescent="0.7">
      <c r="A57" s="100" t="s">
        <v>165</v>
      </c>
      <c r="B57" s="101">
        <v>1500000</v>
      </c>
      <c r="C57" s="100">
        <v>2087</v>
      </c>
    </row>
    <row r="58" spans="1:3" ht="46.5" x14ac:dyDescent="0.7">
      <c r="A58" s="100" t="s">
        <v>196</v>
      </c>
      <c r="B58" s="101">
        <v>2770597.6</v>
      </c>
      <c r="C58" s="100">
        <v>2087</v>
      </c>
    </row>
    <row r="59" spans="1:3" ht="46.5" x14ac:dyDescent="0.7">
      <c r="A59" s="100" t="s">
        <v>197</v>
      </c>
      <c r="B59" s="101">
        <v>400000</v>
      </c>
      <c r="C59" s="100">
        <v>2087</v>
      </c>
    </row>
    <row r="60" spans="1:3" ht="46.5" x14ac:dyDescent="0.7">
      <c r="A60" s="100" t="s">
        <v>140</v>
      </c>
      <c r="B60" s="101">
        <v>5600000</v>
      </c>
      <c r="C60" s="100">
        <v>2087</v>
      </c>
    </row>
    <row r="61" spans="1:3" ht="46.5" x14ac:dyDescent="0.7">
      <c r="A61" s="102" t="s">
        <v>208</v>
      </c>
      <c r="B61" s="105">
        <f>SUM(B26:B60)</f>
        <v>107693247.68999998</v>
      </c>
      <c r="C61" s="104"/>
    </row>
    <row r="63" spans="1:3" ht="19.5" thickBot="1" x14ac:dyDescent="0.35">
      <c r="B63" s="94"/>
    </row>
    <row r="64" spans="1:3" ht="31.5" x14ac:dyDescent="0.5">
      <c r="A64" s="96" t="s">
        <v>206</v>
      </c>
      <c r="B64" s="97">
        <f>+B61+B22</f>
        <v>489680973.93879998</v>
      </c>
    </row>
    <row r="65" spans="2:2" ht="26.25" x14ac:dyDescent="0.4">
      <c r="B65" s="64"/>
    </row>
  </sheetData>
  <autoFilter ref="A4:C63"/>
  <sortState ref="A5:C61">
    <sortCondition ref="C5:C61"/>
  </sortState>
  <mergeCells count="1"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Presupuesto aprobado</vt:lpstr>
      <vt:lpstr>ENERO</vt:lpstr>
      <vt:lpstr>MARZO 2022</vt:lpstr>
      <vt:lpstr>Mayo 2022</vt:lpstr>
      <vt:lpstr>JULIO 2022</vt:lpstr>
      <vt:lpstr>NOVIEMBRE</vt:lpstr>
      <vt:lpstr>Ejecucion Mensual Sept 2025</vt:lpstr>
      <vt:lpstr>Ejecucion Mensual Sept 2025 (2)</vt:lpstr>
      <vt:lpstr>4TO TRIMESTRE</vt:lpstr>
      <vt:lpstr>2023 presupuesto</vt:lpstr>
      <vt:lpstr>MARZO</vt:lpstr>
      <vt:lpstr>Hoja1</vt:lpstr>
      <vt:lpstr>'2023 presupuesto'!Print_Area</vt:lpstr>
      <vt:lpstr>'4TO TRIMESTRE'!Print_Area</vt:lpstr>
      <vt:lpstr>'Ejecucion Mensual Sept 2025'!Print_Area</vt:lpstr>
      <vt:lpstr>'Ejecucion Mensual Sept 2025 (2)'!Print_Area</vt:lpstr>
      <vt:lpstr>ENERO!Print_Area</vt:lpstr>
      <vt:lpstr>'JULIO 2022'!Print_Area</vt:lpstr>
      <vt:lpstr>MARZO!Print_Area</vt:lpstr>
      <vt:lpstr>'MARZO 2022'!Print_Area</vt:lpstr>
      <vt:lpstr>'Mayo 2022'!Print_Area</vt:lpstr>
      <vt:lpstr>NOVIEMBRE!Print_Area</vt:lpstr>
      <vt:lpstr>'Presupuesto aprobado'!Print_Area</vt:lpstr>
      <vt:lpstr>'Ejecucion Mensual Sept 2025'!Print_Titles</vt:lpstr>
      <vt:lpstr>'Ejecucion Mensual Sept 2025 (2)'!Print_Titles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2025-10-07T18:32:21Z</dcterms:modified>
</cp:coreProperties>
</file>