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ivotTables/pivotTable2.xml" ContentType="application/vnd.openxmlformats-officedocument.spreadsheetml.pivot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ivotTables/pivotTable3.xml" ContentType="application/vnd.openxmlformats-officedocument.spreadsheetml.pivotTab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ivotTables/pivotTable4.xml" ContentType="application/vnd.openxmlformats-officedocument.spreadsheetml.pivot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bethania.espinal\Desktop\"/>
    </mc:Choice>
  </mc:AlternateContent>
  <xr:revisionPtr revIDLastSave="0" documentId="13_ncr:1_{32621CBD-B71D-4655-8AB4-BDAA5BDD06C5}" xr6:coauthVersionLast="47" xr6:coauthVersionMax="47" xr10:uidLastSave="{00000000-0000-0000-0000-000000000000}"/>
  <bookViews>
    <workbookView xWindow="-120" yWindow="-120" windowWidth="29040" windowHeight="15720" firstSheet="16" activeTab="16" xr2:uid="{622E2CCD-30A9-4459-97EA-2EB8A9D762A8}"/>
  </bookViews>
  <sheets>
    <sheet name="BALANCE GENERAL ENERO" sheetId="1" r:id="rId1"/>
    <sheet name="AMORTIZACION SEGURO ENERO" sheetId="2" r:id="rId2"/>
    <sheet name="LIBRETAS" sheetId="3" r:id="rId3"/>
    <sheet name="LIBRETAS." sheetId="4" r:id="rId4"/>
    <sheet name="BALANCE GENERAL FEBRERO" sheetId="5" r:id="rId5"/>
    <sheet name="AMORTIZACION SEGURO FEBRERO" sheetId="6" r:id="rId6"/>
    <sheet name="LIBRETAS FEBRERO" sheetId="7" r:id="rId7"/>
    <sheet name="LIBRETAS FEBRERO." sheetId="8" r:id="rId8"/>
    <sheet name="BALANCE GENERAL MARZO " sheetId="15" r:id="rId9"/>
    <sheet name="AMORTIZACION DE SEGUROS MARZO" sheetId="10" r:id="rId10"/>
    <sheet name="LIBRETAS MARZO" sheetId="11" r:id="rId11"/>
    <sheet name="LIBRETAS MARZO." sheetId="13" r:id="rId12"/>
    <sheet name="BALANCE GENERAL ABRIL 2025" sheetId="16" r:id="rId13"/>
    <sheet name="LIBRETAS ABRIL" sheetId="17" r:id="rId14"/>
    <sheet name="INV. DE LIBRETAS DE ABRIL" sheetId="19" r:id="rId15"/>
    <sheet name="AMORTIZACION SEGUROS ABRIL" sheetId="20" r:id="rId16"/>
    <sheet name="BALANCE GENERAL MAYO" sheetId="22" r:id="rId17"/>
  </sheets>
  <externalReferences>
    <externalReference r:id="rId18"/>
  </externalReferences>
  <calcPr calcId="191029"/>
  <pivotCaches>
    <pivotCache cacheId="0" r:id="rId19"/>
    <pivotCache cacheId="1" r:id="rId20"/>
    <pivotCache cacheId="2" r:id="rId21"/>
    <pivotCache cacheId="3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22" l="1"/>
  <c r="H18" i="22"/>
  <c r="J18" i="22"/>
  <c r="B30" i="22"/>
  <c r="B14" i="22" l="1"/>
  <c r="B15" i="22" s="1"/>
  <c r="N23" i="10"/>
  <c r="B39" i="22"/>
  <c r="B34" i="22"/>
  <c r="B22" i="22"/>
  <c r="B35" i="16"/>
  <c r="B30" i="16"/>
  <c r="B23" i="16"/>
  <c r="B16" i="16"/>
  <c r="B12" i="16"/>
  <c r="B21" i="16"/>
  <c r="I19" i="16"/>
  <c r="O8" i="20"/>
  <c r="N7" i="20"/>
  <c r="O7" i="20"/>
  <c r="B11" i="16"/>
  <c r="O11" i="20"/>
  <c r="N11" i="20"/>
  <c r="H11" i="20"/>
  <c r="M9" i="20"/>
  <c r="N9" i="20" s="1"/>
  <c r="O9" i="20" s="1"/>
  <c r="M8" i="20"/>
  <c r="N8" i="20" s="1"/>
  <c r="M7" i="20"/>
  <c r="M10" i="20"/>
  <c r="N10" i="20" s="1"/>
  <c r="O10" i="20" s="1"/>
  <c r="B12" i="19"/>
  <c r="G11" i="19"/>
  <c r="G9" i="19"/>
  <c r="G12" i="19" s="1"/>
  <c r="F209" i="17"/>
  <c r="F207" i="17"/>
  <c r="F206" i="17"/>
  <c r="F205" i="17"/>
  <c r="F204" i="17"/>
  <c r="F203" i="17"/>
  <c r="F202" i="17"/>
  <c r="F201" i="17"/>
  <c r="F200" i="17"/>
  <c r="F199" i="17"/>
  <c r="F198" i="17"/>
  <c r="F197" i="17"/>
  <c r="F196" i="17"/>
  <c r="F195" i="17"/>
  <c r="F194" i="17"/>
  <c r="F193" i="17"/>
  <c r="F192" i="17"/>
  <c r="F191" i="17"/>
  <c r="F190" i="17"/>
  <c r="F189" i="17"/>
  <c r="F188" i="17"/>
  <c r="F187" i="17"/>
  <c r="F186" i="17"/>
  <c r="F185" i="17"/>
  <c r="F184" i="17"/>
  <c r="F183" i="17"/>
  <c r="F182" i="17"/>
  <c r="F181" i="17"/>
  <c r="F180" i="17"/>
  <c r="F179" i="17"/>
  <c r="F178" i="17"/>
  <c r="F177" i="17"/>
  <c r="F176" i="17"/>
  <c r="F175" i="17"/>
  <c r="F174" i="17"/>
  <c r="F173" i="17"/>
  <c r="F172" i="17"/>
  <c r="F171" i="17"/>
  <c r="F170" i="17"/>
  <c r="F169" i="17"/>
  <c r="F168" i="17"/>
  <c r="F167" i="17"/>
  <c r="F166" i="17"/>
  <c r="F165" i="17"/>
  <c r="F164" i="17"/>
  <c r="F163" i="17"/>
  <c r="F162" i="17"/>
  <c r="F161" i="17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8" i="17"/>
  <c r="F147" i="17"/>
  <c r="F146" i="17"/>
  <c r="F145" i="17"/>
  <c r="F144" i="17"/>
  <c r="F143" i="17"/>
  <c r="F142" i="17"/>
  <c r="F141" i="17"/>
  <c r="F140" i="17"/>
  <c r="F139" i="17"/>
  <c r="F138" i="17"/>
  <c r="F137" i="17"/>
  <c r="F136" i="17"/>
  <c r="F135" i="17"/>
  <c r="F134" i="17"/>
  <c r="F133" i="17"/>
  <c r="F132" i="17"/>
  <c r="F131" i="17"/>
  <c r="F130" i="17"/>
  <c r="F129" i="17"/>
  <c r="F128" i="17"/>
  <c r="F126" i="17"/>
  <c r="F125" i="17"/>
  <c r="F124" i="17"/>
  <c r="F123" i="17"/>
  <c r="F122" i="17"/>
  <c r="F121" i="17"/>
  <c r="F120" i="17"/>
  <c r="F119" i="17"/>
  <c r="F118" i="17"/>
  <c r="F117" i="17"/>
  <c r="F116" i="17"/>
  <c r="F115" i="17"/>
  <c r="F114" i="17"/>
  <c r="F113" i="17"/>
  <c r="F112" i="17"/>
  <c r="F111" i="17"/>
  <c r="F110" i="17"/>
  <c r="F109" i="17"/>
  <c r="F108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H6" i="17" s="1"/>
  <c r="B35" i="22" l="1"/>
  <c r="B40" i="22" s="1"/>
  <c r="B23" i="22"/>
  <c r="B39" i="16"/>
  <c r="B34" i="16"/>
  <c r="H19" i="16"/>
  <c r="B39" i="15"/>
  <c r="B34" i="15"/>
  <c r="B30" i="15"/>
  <c r="B23" i="15"/>
  <c r="I19" i="15"/>
  <c r="B16" i="15" s="1"/>
  <c r="H19" i="15"/>
  <c r="F200" i="11"/>
  <c r="F198" i="11"/>
  <c r="F197" i="11"/>
  <c r="F196" i="11"/>
  <c r="F195" i="11"/>
  <c r="F194" i="11"/>
  <c r="F193" i="11"/>
  <c r="F192" i="11"/>
  <c r="F191" i="11"/>
  <c r="F190" i="11"/>
  <c r="F189" i="11"/>
  <c r="F188" i="11"/>
  <c r="F187" i="11"/>
  <c r="F186" i="11"/>
  <c r="F185" i="11"/>
  <c r="F184" i="11"/>
  <c r="F183" i="11"/>
  <c r="F182" i="11"/>
  <c r="F181" i="11"/>
  <c r="F180" i="11"/>
  <c r="F179" i="11"/>
  <c r="F178" i="11"/>
  <c r="F177" i="11"/>
  <c r="F176" i="11"/>
  <c r="F175" i="11"/>
  <c r="F174" i="11"/>
  <c r="F173" i="11"/>
  <c r="F172" i="11"/>
  <c r="F171" i="11"/>
  <c r="F170" i="11"/>
  <c r="F169" i="11"/>
  <c r="F168" i="11"/>
  <c r="F167" i="11"/>
  <c r="F166" i="11"/>
  <c r="F165" i="11"/>
  <c r="F164" i="11"/>
  <c r="F163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50" i="11"/>
  <c r="F149" i="11"/>
  <c r="F148" i="11"/>
  <c r="F147" i="11"/>
  <c r="F146" i="11"/>
  <c r="F145" i="11"/>
  <c r="F144" i="11"/>
  <c r="F143" i="11"/>
  <c r="F142" i="11"/>
  <c r="F141" i="11"/>
  <c r="F140" i="11"/>
  <c r="F139" i="11"/>
  <c r="F138" i="11"/>
  <c r="F137" i="11"/>
  <c r="F136" i="11"/>
  <c r="F134" i="11"/>
  <c r="F133" i="11"/>
  <c r="F132" i="11"/>
  <c r="F131" i="11"/>
  <c r="F130" i="11"/>
  <c r="F129" i="11"/>
  <c r="F128" i="11"/>
  <c r="F127" i="11"/>
  <c r="F126" i="11"/>
  <c r="F125" i="11"/>
  <c r="F124" i="11"/>
  <c r="F123" i="11"/>
  <c r="F122" i="11"/>
  <c r="F121" i="11"/>
  <c r="F120" i="11"/>
  <c r="F119" i="11"/>
  <c r="F118" i="11"/>
  <c r="F117" i="11"/>
  <c r="F116" i="11"/>
  <c r="F115" i="11"/>
  <c r="F114" i="11"/>
  <c r="F113" i="11"/>
  <c r="F112" i="11"/>
  <c r="F111" i="11"/>
  <c r="F110" i="11"/>
  <c r="F109" i="11"/>
  <c r="F108" i="11"/>
  <c r="F107" i="11"/>
  <c r="F106" i="11"/>
  <c r="F105" i="11"/>
  <c r="F104" i="11"/>
  <c r="F103" i="1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H6" i="11"/>
  <c r="B41" i="22" l="1"/>
  <c r="B24" i="16"/>
  <c r="B40" i="16"/>
  <c r="B35" i="15"/>
  <c r="B40" i="15" s="1"/>
  <c r="B24" i="15"/>
  <c r="B41" i="16" l="1"/>
  <c r="B12" i="13" l="1"/>
  <c r="G11" i="13"/>
  <c r="G9" i="13"/>
  <c r="M20" i="10"/>
  <c r="N20" i="10" s="1"/>
  <c r="O20" i="10" s="1"/>
  <c r="M19" i="10"/>
  <c r="N19" i="10" s="1"/>
  <c r="O19" i="10" s="1"/>
  <c r="M18" i="10"/>
  <c r="N18" i="10" s="1"/>
  <c r="O18" i="10" s="1"/>
  <c r="O21" i="10" s="1"/>
  <c r="H14" i="10"/>
  <c r="M9" i="10"/>
  <c r="N9" i="10" s="1"/>
  <c r="O9" i="10" s="1"/>
  <c r="M8" i="10"/>
  <c r="N8" i="10" s="1"/>
  <c r="O8" i="10" s="1"/>
  <c r="M7" i="10"/>
  <c r="N7" i="10" s="1"/>
  <c r="M13" i="10"/>
  <c r="N13" i="10" s="1"/>
  <c r="O13" i="10" s="1"/>
  <c r="M12" i="10"/>
  <c r="N12" i="10" s="1"/>
  <c r="O12" i="10" s="1"/>
  <c r="M11" i="10"/>
  <c r="N11" i="10" s="1"/>
  <c r="O11" i="10" s="1"/>
  <c r="M10" i="10"/>
  <c r="N10" i="10" s="1"/>
  <c r="O10" i="10" s="1"/>
  <c r="I16" i="5"/>
  <c r="B12" i="5"/>
  <c r="I17" i="5" a="1"/>
  <c r="I17" i="5" s="1"/>
  <c r="I18" i="5" s="1"/>
  <c r="G12" i="8"/>
  <c r="G9" i="8"/>
  <c r="B12" i="8"/>
  <c r="G11" i="8"/>
  <c r="F202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H6" i="7"/>
  <c r="G12" i="13" l="1"/>
  <c r="N14" i="10"/>
  <c r="O7" i="10"/>
  <c r="O14" i="10" s="1"/>
  <c r="O14" i="6"/>
  <c r="N14" i="6"/>
  <c r="H14" i="6" l="1"/>
  <c r="M13" i="6"/>
  <c r="N13" i="6" s="1"/>
  <c r="O13" i="6" s="1"/>
  <c r="N12" i="6"/>
  <c r="O12" i="6" s="1"/>
  <c r="M12" i="6"/>
  <c r="M11" i="6"/>
  <c r="N11" i="6" s="1"/>
  <c r="O11" i="6" s="1"/>
  <c r="M10" i="6"/>
  <c r="N10" i="6" s="1"/>
  <c r="O10" i="6" s="1"/>
  <c r="M9" i="6"/>
  <c r="N9" i="6" s="1"/>
  <c r="O9" i="6" s="1"/>
  <c r="N8" i="6"/>
  <c r="O8" i="6" s="1"/>
  <c r="M8" i="6"/>
  <c r="M7" i="6"/>
  <c r="N7" i="6" s="1"/>
  <c r="B39" i="5"/>
  <c r="B34" i="5"/>
  <c r="B30" i="5"/>
  <c r="B23" i="5"/>
  <c r="H18" i="5"/>
  <c r="B16" i="5"/>
  <c r="B40" i="1"/>
  <c r="B35" i="1"/>
  <c r="B24" i="1"/>
  <c r="B34" i="1"/>
  <c r="I17" i="1"/>
  <c r="I18" i="1" s="1"/>
  <c r="B15" i="1" s="1"/>
  <c r="H18" i="1"/>
  <c r="B12" i="1"/>
  <c r="B11" i="1"/>
  <c r="A9" i="4"/>
  <c r="F9" i="4"/>
  <c r="F183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D158" i="3"/>
  <c r="F157" i="3"/>
  <c r="F156" i="3"/>
  <c r="D156" i="3"/>
  <c r="F155" i="3"/>
  <c r="D155" i="3"/>
  <c r="F154" i="3"/>
  <c r="D154" i="3"/>
  <c r="F153" i="3"/>
  <c r="D153" i="3"/>
  <c r="F152" i="3"/>
  <c r="D152" i="3"/>
  <c r="F151" i="3"/>
  <c r="D151" i="3"/>
  <c r="F150" i="3"/>
  <c r="D150" i="3"/>
  <c r="F149" i="3"/>
  <c r="F148" i="3"/>
  <c r="D148" i="3"/>
  <c r="F147" i="3"/>
  <c r="D147" i="3"/>
  <c r="F146" i="3"/>
  <c r="D146" i="3"/>
  <c r="F145" i="3"/>
  <c r="D145" i="3"/>
  <c r="F144" i="3"/>
  <c r="D144" i="3"/>
  <c r="F143" i="3"/>
  <c r="D143" i="3"/>
  <c r="F142" i="3"/>
  <c r="D142" i="3"/>
  <c r="F141" i="3"/>
  <c r="D141" i="3"/>
  <c r="F140" i="3"/>
  <c r="D140" i="3"/>
  <c r="F139" i="3"/>
  <c r="D139" i="3"/>
  <c r="F138" i="3"/>
  <c r="D138" i="3"/>
  <c r="F137" i="3"/>
  <c r="D137" i="3"/>
  <c r="F136" i="3"/>
  <c r="D136" i="3"/>
  <c r="F135" i="3"/>
  <c r="D135" i="3"/>
  <c r="F134" i="3"/>
  <c r="D134" i="3"/>
  <c r="F133" i="3"/>
  <c r="D133" i="3"/>
  <c r="F132" i="3"/>
  <c r="D132" i="3"/>
  <c r="F131" i="3"/>
  <c r="D131" i="3"/>
  <c r="F130" i="3"/>
  <c r="D130" i="3"/>
  <c r="F129" i="3"/>
  <c r="D129" i="3"/>
  <c r="F128" i="3"/>
  <c r="D128" i="3"/>
  <c r="F127" i="3"/>
  <c r="D127" i="3"/>
  <c r="F126" i="3"/>
  <c r="D126" i="3"/>
  <c r="F125" i="3"/>
  <c r="D125" i="3"/>
  <c r="F124" i="3"/>
  <c r="D124" i="3"/>
  <c r="F123" i="3"/>
  <c r="D123" i="3"/>
  <c r="F122" i="3"/>
  <c r="D122" i="3"/>
  <c r="F121" i="3"/>
  <c r="D121" i="3"/>
  <c r="F120" i="3"/>
  <c r="D120" i="3"/>
  <c r="F119" i="3"/>
  <c r="D119" i="3"/>
  <c r="F118" i="3"/>
  <c r="D118" i="3"/>
  <c r="F117" i="3"/>
  <c r="D117" i="3"/>
  <c r="F116" i="3"/>
  <c r="D116" i="3"/>
  <c r="F115" i="3"/>
  <c r="D115" i="3"/>
  <c r="F114" i="3"/>
  <c r="D114" i="3"/>
  <c r="F113" i="3"/>
  <c r="D113" i="3"/>
  <c r="F112" i="3"/>
  <c r="D112" i="3"/>
  <c r="F111" i="3"/>
  <c r="D111" i="3"/>
  <c r="F110" i="3"/>
  <c r="D110" i="3"/>
  <c r="F109" i="3"/>
  <c r="D109" i="3"/>
  <c r="F108" i="3"/>
  <c r="D108" i="3"/>
  <c r="F107" i="3"/>
  <c r="D107" i="3"/>
  <c r="F106" i="3"/>
  <c r="D106" i="3"/>
  <c r="F105" i="3"/>
  <c r="D105" i="3"/>
  <c r="F104" i="3"/>
  <c r="D104" i="3"/>
  <c r="F103" i="3"/>
  <c r="D103" i="3"/>
  <c r="F102" i="3"/>
  <c r="D102" i="3"/>
  <c r="F101" i="3"/>
  <c r="D101" i="3"/>
  <c r="F100" i="3"/>
  <c r="D100" i="3"/>
  <c r="F99" i="3"/>
  <c r="D99" i="3"/>
  <c r="F98" i="3"/>
  <c r="D98" i="3"/>
  <c r="F97" i="3"/>
  <c r="D97" i="3"/>
  <c r="F96" i="3"/>
  <c r="D96" i="3"/>
  <c r="F95" i="3"/>
  <c r="D95" i="3"/>
  <c r="F94" i="3"/>
  <c r="D94" i="3"/>
  <c r="F93" i="3"/>
  <c r="D93" i="3"/>
  <c r="F92" i="3"/>
  <c r="D92" i="3"/>
  <c r="F91" i="3"/>
  <c r="D91" i="3"/>
  <c r="F90" i="3"/>
  <c r="D90" i="3"/>
  <c r="F89" i="3"/>
  <c r="D89" i="3"/>
  <c r="F88" i="3"/>
  <c r="D88" i="3"/>
  <c r="F87" i="3"/>
  <c r="D87" i="3"/>
  <c r="F86" i="3"/>
  <c r="D86" i="3"/>
  <c r="F85" i="3"/>
  <c r="D85" i="3"/>
  <c r="F84" i="3"/>
  <c r="D84" i="3"/>
  <c r="F83" i="3"/>
  <c r="D83" i="3"/>
  <c r="F82" i="3"/>
  <c r="D82" i="3"/>
  <c r="F81" i="3"/>
  <c r="D81" i="3"/>
  <c r="F80" i="3"/>
  <c r="D80" i="3"/>
  <c r="F79" i="3"/>
  <c r="D79" i="3"/>
  <c r="F78" i="3"/>
  <c r="D78" i="3"/>
  <c r="F77" i="3"/>
  <c r="D77" i="3"/>
  <c r="F76" i="3"/>
  <c r="D76" i="3"/>
  <c r="F75" i="3"/>
  <c r="D75" i="3"/>
  <c r="F74" i="3"/>
  <c r="D74" i="3"/>
  <c r="F73" i="3"/>
  <c r="D73" i="3"/>
  <c r="F72" i="3"/>
  <c r="D72" i="3"/>
  <c r="F71" i="3"/>
  <c r="D71" i="3"/>
  <c r="F70" i="3"/>
  <c r="D70" i="3"/>
  <c r="F69" i="3"/>
  <c r="D69" i="3"/>
  <c r="F68" i="3"/>
  <c r="D68" i="3"/>
  <c r="F67" i="3"/>
  <c r="D67" i="3"/>
  <c r="F66" i="3"/>
  <c r="D66" i="3"/>
  <c r="F65" i="3"/>
  <c r="D65" i="3"/>
  <c r="F64" i="3"/>
  <c r="D64" i="3"/>
  <c r="F63" i="3"/>
  <c r="D63" i="3"/>
  <c r="F62" i="3"/>
  <c r="D62" i="3"/>
  <c r="F61" i="3"/>
  <c r="D61" i="3"/>
  <c r="F60" i="3"/>
  <c r="D60" i="3"/>
  <c r="F59" i="3"/>
  <c r="D59" i="3"/>
  <c r="F58" i="3"/>
  <c r="D58" i="3"/>
  <c r="F57" i="3"/>
  <c r="D57" i="3"/>
  <c r="F56" i="3"/>
  <c r="D56" i="3"/>
  <c r="F55" i="3"/>
  <c r="D55" i="3"/>
  <c r="F54" i="3"/>
  <c r="D54" i="3"/>
  <c r="F53" i="3"/>
  <c r="D53" i="3"/>
  <c r="F52" i="3"/>
  <c r="D52" i="3"/>
  <c r="F51" i="3"/>
  <c r="D51" i="3"/>
  <c r="F50" i="3"/>
  <c r="D50" i="3"/>
  <c r="F49" i="3"/>
  <c r="D49" i="3"/>
  <c r="F48" i="3"/>
  <c r="D48" i="3"/>
  <c r="F47" i="3"/>
  <c r="D47" i="3"/>
  <c r="F46" i="3"/>
  <c r="D46" i="3"/>
  <c r="F45" i="3"/>
  <c r="D45" i="3"/>
  <c r="F44" i="3"/>
  <c r="D44" i="3"/>
  <c r="F43" i="3"/>
  <c r="D43" i="3"/>
  <c r="F42" i="3"/>
  <c r="D42" i="3"/>
  <c r="F41" i="3"/>
  <c r="D41" i="3"/>
  <c r="F40" i="3"/>
  <c r="D40" i="3"/>
  <c r="F39" i="3"/>
  <c r="D39" i="3"/>
  <c r="F38" i="3"/>
  <c r="D38" i="3"/>
  <c r="F37" i="3"/>
  <c r="D37" i="3"/>
  <c r="F36" i="3"/>
  <c r="D36" i="3"/>
  <c r="F35" i="3"/>
  <c r="D35" i="3"/>
  <c r="F34" i="3"/>
  <c r="D34" i="3"/>
  <c r="F33" i="3"/>
  <c r="D33" i="3"/>
  <c r="F32" i="3"/>
  <c r="D32" i="3"/>
  <c r="F31" i="3"/>
  <c r="D31" i="3"/>
  <c r="F30" i="3"/>
  <c r="D30" i="3"/>
  <c r="F29" i="3"/>
  <c r="D29" i="3"/>
  <c r="F28" i="3"/>
  <c r="D28" i="3"/>
  <c r="F27" i="3"/>
  <c r="D27" i="3"/>
  <c r="F26" i="3"/>
  <c r="D26" i="3"/>
  <c r="F25" i="3"/>
  <c r="H6" i="3" s="1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B35" i="5" l="1"/>
  <c r="B40" i="5" s="1"/>
  <c r="O7" i="6"/>
  <c r="B24" i="5"/>
  <c r="H14" i="2"/>
  <c r="N13" i="2"/>
  <c r="O13" i="2" s="1"/>
  <c r="M13" i="2"/>
  <c r="N12" i="2"/>
  <c r="O12" i="2" s="1"/>
  <c r="M12" i="2"/>
  <c r="M11" i="2"/>
  <c r="N11" i="2" s="1"/>
  <c r="O11" i="2" s="1"/>
  <c r="M10" i="2"/>
  <c r="N10" i="2" s="1"/>
  <c r="O10" i="2" s="1"/>
  <c r="N9" i="2"/>
  <c r="O9" i="2" s="1"/>
  <c r="M9" i="2"/>
  <c r="N8" i="2"/>
  <c r="O8" i="2" s="1"/>
  <c r="M8" i="2"/>
  <c r="M7" i="2"/>
  <c r="N7" i="2" s="1"/>
  <c r="B41" i="5" l="1"/>
  <c r="N14" i="2"/>
  <c r="O7" i="2"/>
  <c r="O14" i="2" s="1"/>
  <c r="B39" i="1" l="1"/>
  <c r="B30" i="1"/>
  <c r="B23" i="1"/>
  <c r="B16" i="1"/>
  <c r="B4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<sst xmlns="http://schemas.openxmlformats.org/spreadsheetml/2006/main" count="3005" uniqueCount="263">
  <si>
    <t>MINISTERIO DE RELACIONES EXTERIORES</t>
  </si>
  <si>
    <t>DIRECCIÓN GENERAL DE PASAPORTES</t>
  </si>
  <si>
    <t>DEPARTAMENTO FINANCIERO</t>
  </si>
  <si>
    <t>Balance General</t>
  </si>
  <si>
    <t>(Valores en RD$)</t>
  </si>
  <si>
    <t>ACTIVOS</t>
  </si>
  <si>
    <t>Activos Corrientes</t>
  </si>
  <si>
    <t xml:space="preserve">Efectivo </t>
  </si>
  <si>
    <t>Cuentas por cobrar</t>
  </si>
  <si>
    <t>Inventario</t>
  </si>
  <si>
    <t>Pagos anticipados</t>
  </si>
  <si>
    <t>Bienes de uso neto</t>
  </si>
  <si>
    <t>TOTAL ACTIVOS CORRIENTES</t>
  </si>
  <si>
    <t>ACTIVOS NO CORRIENTES</t>
  </si>
  <si>
    <t>Propiedad Planta y Equipo</t>
  </si>
  <si>
    <t xml:space="preserve">Depreciación Propiedad Planta y Equipo </t>
  </si>
  <si>
    <t>Bienes Intangibles</t>
  </si>
  <si>
    <t>Depreciación bienes intangibles</t>
  </si>
  <si>
    <t>TOTAL ACTIVOS NO CORRIENTES</t>
  </si>
  <si>
    <t>TOTAL DE ACTIVOS</t>
  </si>
  <si>
    <t>PASIVOS</t>
  </si>
  <si>
    <t>Pasivos Corrientes</t>
  </si>
  <si>
    <t>Retenciones por pagar</t>
  </si>
  <si>
    <t>Cuentas por pagar a corto plazo</t>
  </si>
  <si>
    <t>TOTAL PASIVOS CORRIENTES</t>
  </si>
  <si>
    <t>Pasivos a largo plazo</t>
  </si>
  <si>
    <t>Cuentas por pagar a larzo plazo</t>
  </si>
  <si>
    <t>TOTAL PASIVOS A LARGO PLAZO</t>
  </si>
  <si>
    <t>TOTAL PASIVOS</t>
  </si>
  <si>
    <t>ACTIVOS NETOS/PATRIMONIO</t>
  </si>
  <si>
    <t xml:space="preserve">Activos netos/Patrimonio </t>
  </si>
  <si>
    <t>TOTAL PATRIMONIO NETO</t>
  </si>
  <si>
    <t>TOTAL PASIVO Y PATRIMONIO</t>
  </si>
  <si>
    <t>Preparado por:</t>
  </si>
  <si>
    <t>Revisado por:</t>
  </si>
  <si>
    <t>Lic. Dayrobi Ozoria Medina</t>
  </si>
  <si>
    <t>Lic. Dagoberto Ovalles Mordan</t>
  </si>
  <si>
    <t>Enc. Division Contabilidad</t>
  </si>
  <si>
    <t>Departamento Financiero</t>
  </si>
  <si>
    <t>Autorizado por:</t>
  </si>
  <si>
    <t>Lic. Victor Vasquez Ignacio</t>
  </si>
  <si>
    <t>Director Administrativo Financiero</t>
  </si>
  <si>
    <t>Al 31 de Enero del 2025</t>
  </si>
  <si>
    <t>DIRECCION GENERAL DE PASAPORTES</t>
  </si>
  <si>
    <t>Division de Contabilidad</t>
  </si>
  <si>
    <t>FECHA DE PAGO</t>
  </si>
  <si>
    <t>LIBRAMIENTO</t>
  </si>
  <si>
    <t>PROOVEEDOR</t>
  </si>
  <si>
    <t>CONCEPTO</t>
  </si>
  <si>
    <t>MONTO</t>
  </si>
  <si>
    <t>VIGENCIA</t>
  </si>
  <si>
    <t>MESES</t>
  </si>
  <si>
    <t>TRANSCURRIDO</t>
  </si>
  <si>
    <t>AMORTIZACION MENSUAL</t>
  </si>
  <si>
    <t>AMORTIZACION ACUMULADA</t>
  </si>
  <si>
    <t>PRIMA VIGENTE</t>
  </si>
  <si>
    <t>18/03/2024</t>
  </si>
  <si>
    <t>SEGUROS RESERVAS SA</t>
  </si>
  <si>
    <t>RESPONSABILIDAD CIVIL DE EXCESO Y EXTRACONTRACTUAL, SEGURO DE INCENDIO Y LINEAS ALIADAS</t>
  </si>
  <si>
    <t>DESDE 27/03/2024 HASTA 27/03/2025</t>
  </si>
  <si>
    <t>26/06/2024</t>
  </si>
  <si>
    <t>INCLUSION DE 3 CAMIONETAS A SEGURO VEHICULAR</t>
  </si>
  <si>
    <t>DESDE 03/05/2024 HASTA 03/09/2024</t>
  </si>
  <si>
    <t>INCLUSION DE 2 AUTOBUSES A SEGURO VEHICULAR</t>
  </si>
  <si>
    <t>DESDE 09/08/2024 HASTA 03/09/2024</t>
  </si>
  <si>
    <t>30/09/2024</t>
  </si>
  <si>
    <t>PAGO DE RENOVACION DE SEGURO FLOTILLA VEHICULAR</t>
  </si>
  <si>
    <t>DESDE 03/09/2024 HASTA 03/09/2025</t>
  </si>
  <si>
    <t>TOTAL</t>
  </si>
  <si>
    <t>Encargada de Contabilidad</t>
  </si>
  <si>
    <t>Encargado Departamento Financiero</t>
  </si>
  <si>
    <t>Direccion General de Pasaportes</t>
  </si>
  <si>
    <t>Division de Control de Especies Timbradas</t>
  </si>
  <si>
    <t>Reporte de Inventario al 31 de Enero del 2025</t>
  </si>
  <si>
    <t>Numeracion de Libretas</t>
  </si>
  <si>
    <t>Localidades</t>
  </si>
  <si>
    <t>Cantidad</t>
  </si>
  <si>
    <t>Resume inventario Final enero 2025</t>
  </si>
  <si>
    <t>Desde</t>
  </si>
  <si>
    <t>Hasta</t>
  </si>
  <si>
    <t>OPP</t>
  </si>
  <si>
    <t>Consulados</t>
  </si>
  <si>
    <t>Unds Libretas</t>
  </si>
  <si>
    <t>Producto</t>
  </si>
  <si>
    <t>Comentario</t>
  </si>
  <si>
    <t>Etiquetas de fila</t>
  </si>
  <si>
    <t>Suma de Unds Libretas</t>
  </si>
  <si>
    <t>Amberes</t>
  </si>
  <si>
    <t>N/C</t>
  </si>
  <si>
    <t>Boveda Barahona</t>
  </si>
  <si>
    <t>Argentina</t>
  </si>
  <si>
    <t>Boveda D. N.</t>
  </si>
  <si>
    <t>Aruba</t>
  </si>
  <si>
    <t>Nueva York</t>
  </si>
  <si>
    <t>Chicago</t>
  </si>
  <si>
    <t>Conectado pero no se visualiza en el sistema</t>
  </si>
  <si>
    <t>Miami</t>
  </si>
  <si>
    <t>Colombia</t>
  </si>
  <si>
    <t>Distrito Nac.(Sede Central)</t>
  </si>
  <si>
    <t>Curazao</t>
  </si>
  <si>
    <t>Orlando</t>
  </si>
  <si>
    <t>Islas Canarias</t>
  </si>
  <si>
    <t>Puerto Rico</t>
  </si>
  <si>
    <t>Los Angeles</t>
  </si>
  <si>
    <t>La Vega</t>
  </si>
  <si>
    <t>Marsella</t>
  </si>
  <si>
    <t>Zona Oriental</t>
  </si>
  <si>
    <t>Mexico</t>
  </si>
  <si>
    <t>Boston</t>
  </si>
  <si>
    <t>Montreal</t>
  </si>
  <si>
    <t>Punto Gob DN</t>
  </si>
  <si>
    <t>Saint Marteen</t>
  </si>
  <si>
    <t>Bonao</t>
  </si>
  <si>
    <t>Toronto</t>
  </si>
  <si>
    <t>Higuey</t>
  </si>
  <si>
    <t>Trinidad y Tobago</t>
  </si>
  <si>
    <t>San Francisco</t>
  </si>
  <si>
    <t>Valencia</t>
  </si>
  <si>
    <t>Nagua</t>
  </si>
  <si>
    <t>Washington</t>
  </si>
  <si>
    <t>Madrid</t>
  </si>
  <si>
    <t>Zurich</t>
  </si>
  <si>
    <t>Barcelona</t>
  </si>
  <si>
    <t>Guadalupe</t>
  </si>
  <si>
    <t>Libretas Azules</t>
  </si>
  <si>
    <t>Monte Cristi</t>
  </si>
  <si>
    <t>51 Libretas enganchadas</t>
  </si>
  <si>
    <t>Filadelfia (Pensilvania)</t>
  </si>
  <si>
    <t>Azua</t>
  </si>
  <si>
    <t>Santiago</t>
  </si>
  <si>
    <t>New Jersey</t>
  </si>
  <si>
    <t>Genova</t>
  </si>
  <si>
    <t>Barahona</t>
  </si>
  <si>
    <t>San Pedro</t>
  </si>
  <si>
    <t>Parque del Este</t>
  </si>
  <si>
    <t>Milan</t>
  </si>
  <si>
    <t>Panama</t>
  </si>
  <si>
    <t>Puerto Plata</t>
  </si>
  <si>
    <t>Amsterdam</t>
  </si>
  <si>
    <t>New Orleans</t>
  </si>
  <si>
    <t>Hamburgo</t>
  </si>
  <si>
    <t>258 Libretas enganchadas</t>
  </si>
  <si>
    <t>Roma</t>
  </si>
  <si>
    <t>Houston</t>
  </si>
  <si>
    <t>Paris</t>
  </si>
  <si>
    <t>Antigua y Barbuda</t>
  </si>
  <si>
    <t>141 Libretas enganchadas</t>
  </si>
  <si>
    <t>Exterior</t>
  </si>
  <si>
    <t>Chile</t>
  </si>
  <si>
    <t>Libretas asignadas  (Transito en Boveda)</t>
  </si>
  <si>
    <t>Total general</t>
  </si>
  <si>
    <t>14 Libretas enganchadas</t>
  </si>
  <si>
    <t>115 Libretas enganchadas</t>
  </si>
  <si>
    <t>29 Libretas enganchadas</t>
  </si>
  <si>
    <t>22 Libretas enganchadas</t>
  </si>
  <si>
    <t>249 Libretas enganchadas</t>
  </si>
  <si>
    <t>9 Libretas enganchadas</t>
  </si>
  <si>
    <t>Libretas en cancilleria</t>
  </si>
  <si>
    <t>17 Libretas enganchadas</t>
  </si>
  <si>
    <t>08 Libretas enganchadas</t>
  </si>
  <si>
    <t>1 Libretas enganchadas</t>
  </si>
  <si>
    <t>3 libretas enganchadas</t>
  </si>
  <si>
    <t>10 Libretas enganchadas</t>
  </si>
  <si>
    <t>2 Libretas enganchadas</t>
  </si>
  <si>
    <t>8 Libretas enganchadas</t>
  </si>
  <si>
    <t>0000027</t>
  </si>
  <si>
    <t>0000029</t>
  </si>
  <si>
    <t>Libretas refugiados</t>
  </si>
  <si>
    <t>0000032</t>
  </si>
  <si>
    <t>0000040</t>
  </si>
  <si>
    <t>0000041</t>
  </si>
  <si>
    <t>0000100</t>
  </si>
  <si>
    <t>0015001</t>
  </si>
  <si>
    <t>0016900</t>
  </si>
  <si>
    <t>Libretas Diplomaticas</t>
  </si>
  <si>
    <t>0016701</t>
  </si>
  <si>
    <t>Libretas oficiales</t>
  </si>
  <si>
    <t>7374945</t>
  </si>
  <si>
    <t>7381944</t>
  </si>
  <si>
    <t>Libretas Negra</t>
  </si>
  <si>
    <t>Division de Especies Timbradas</t>
  </si>
  <si>
    <t>CANTIDAD DE LIBRETAS AL 31/12/2024</t>
  </si>
  <si>
    <t>PRECIO UNITARIO</t>
  </si>
  <si>
    <t>TOTAL RD$</t>
  </si>
  <si>
    <t>Reporte al 31 de Enero del 2024</t>
  </si>
  <si>
    <t>Amortizacion de seguros (Pagos Anticipados) Enero 2025</t>
  </si>
  <si>
    <t>BIENES EN USO</t>
  </si>
  <si>
    <t>COMBUSTIBLE</t>
  </si>
  <si>
    <t>LIBRETAS</t>
  </si>
  <si>
    <t>Al 28 de Febrero del 2025</t>
  </si>
  <si>
    <t>Amortizacion de seguros (Pagos Anticipados) Febrero 2025</t>
  </si>
  <si>
    <t>CANTIDAD DE LIBRETAS AL 28/02/2025</t>
  </si>
  <si>
    <t>Reporte al 28 de Ferbero del 2025</t>
  </si>
  <si>
    <t>Reporte de Inventario al 28 de Febrero del 2025</t>
  </si>
  <si>
    <t>Resume inventario Final Febrero 2025</t>
  </si>
  <si>
    <t>Boveda Banreservas</t>
  </si>
  <si>
    <t>Milano</t>
  </si>
  <si>
    <t>108 libretas enganchadas</t>
  </si>
  <si>
    <t>Libretas en cancilleria 9/12/2024</t>
  </si>
  <si>
    <t>Libretas en cancilleria 16/12/2024</t>
  </si>
  <si>
    <t>Libretas en cancilleria 30/12/2024</t>
  </si>
  <si>
    <t>Libretas en cancilleria 13/01/2025</t>
  </si>
  <si>
    <t>Libretas en cancilleria 11/02/2025</t>
  </si>
  <si>
    <t>Libretas en cancilleria 31/01/2025</t>
  </si>
  <si>
    <t>Libretas en cancilleria 07/02/2025</t>
  </si>
  <si>
    <t>Libretas en cancilleria 14/02/2025</t>
  </si>
  <si>
    <t>Libretas en Cancilleria 14/02/2025</t>
  </si>
  <si>
    <t>Libretas en cancilleria 20/02/2025</t>
  </si>
  <si>
    <t>Libretas en cancilleria 24/02/2025</t>
  </si>
  <si>
    <t>libretas en Cancilleria 25/02/2025</t>
  </si>
  <si>
    <t>Librtetas enCancilleria 24/02/2025</t>
  </si>
  <si>
    <t>Libretsas en Cancilleria 25/02/2025</t>
  </si>
  <si>
    <t>Libretas en cancilleria 28/02/2025</t>
  </si>
  <si>
    <t>Libretas en Cancilleria 28/02/2025</t>
  </si>
  <si>
    <t>Libretas en Cancielleria 26/02/2024</t>
  </si>
  <si>
    <t>0015301</t>
  </si>
  <si>
    <t>Inventarios</t>
  </si>
  <si>
    <t>Disponibilidad en caja y bancos</t>
  </si>
  <si>
    <t>Aprobado por:</t>
  </si>
  <si>
    <t>Encargada Division Contabilidad</t>
  </si>
  <si>
    <t>Lic. Victor Ismael Vasquez Ignacio</t>
  </si>
  <si>
    <t>CAJA CHICA</t>
  </si>
  <si>
    <t>Al 31 de Marzo del 2025</t>
  </si>
  <si>
    <t>Amortizacion de seguros (Pagos Anticipados) Marzo 2025</t>
  </si>
  <si>
    <t>KATIA</t>
  </si>
  <si>
    <t>31/03/2025</t>
  </si>
  <si>
    <t>SEGURO DE INCENDIO Y LINEAS ALIADAS</t>
  </si>
  <si>
    <t>RESPONSABILIDAD CIVIL DE EXCESO</t>
  </si>
  <si>
    <t>RESPONSABILIDAD CIVIL  EXTRACONTRACTUAL</t>
  </si>
  <si>
    <t>DESDE 27/03/2025 HASTA 27/03/2026</t>
  </si>
  <si>
    <t>TOTAL PRIMA VIGENTE</t>
  </si>
  <si>
    <t>Reporte al 31 de Marzo del 2025</t>
  </si>
  <si>
    <t>Reporte de Inventario al 31 de Marzo del 2025</t>
  </si>
  <si>
    <t>Resume inventario Final Marzo 2025</t>
  </si>
  <si>
    <t>Boveda Banco Popular</t>
  </si>
  <si>
    <t>(en blanco)</t>
  </si>
  <si>
    <t>Libretas en Cancilleria 06/03/2025</t>
  </si>
  <si>
    <t>Libretas en cancilleria 28/03/2025</t>
  </si>
  <si>
    <t>Libretas en Cancilleria 28/03/2025</t>
  </si>
  <si>
    <t>Librtetas enCancilleria 28/03/2025</t>
  </si>
  <si>
    <t>Libretas no incertadas en el sistema debido a problemas con el sistema</t>
  </si>
  <si>
    <t>0015601</t>
  </si>
  <si>
    <t>CANTIDAD DE LIBRETAS AL 31/03/2025</t>
  </si>
  <si>
    <t xml:space="preserve">Lic. Anabelle Contreras </t>
  </si>
  <si>
    <t xml:space="preserve">Tecnico De Contabilidad en Representacion de </t>
  </si>
  <si>
    <t>___________________________________</t>
  </si>
  <si>
    <t>_____________________________________</t>
  </si>
  <si>
    <t>Director Administrativo y  Financiero.</t>
  </si>
  <si>
    <t>Al 31 de Abril del 2025</t>
  </si>
  <si>
    <t>Reporte de Inventario al 30 de Abril del 2025</t>
  </si>
  <si>
    <t>Resume inventario Final Abril 2025</t>
  </si>
  <si>
    <t>New York</t>
  </si>
  <si>
    <t>libretas en transito</t>
  </si>
  <si>
    <t>Frankfurt</t>
  </si>
  <si>
    <t>Reporte al 31 de Abril del 2025</t>
  </si>
  <si>
    <t>Amortizacion de seguros (Pagos Anticipados) Abril 2025</t>
  </si>
  <si>
    <t>Al 31 de Mayo del 2025</t>
  </si>
  <si>
    <t>CAJA Y BANCO</t>
  </si>
  <si>
    <t>DISPOMNIBILIDAD BANCARIA</t>
  </si>
  <si>
    <t>Licda. Kirsys Salsie</t>
  </si>
  <si>
    <t>Encargada Departamento Adminitrativo</t>
  </si>
  <si>
    <t>en representacion de</t>
  </si>
  <si>
    <t>Otros pasivos Corrientes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</si>
</sst>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sz val="11"/>
      <name val="Aptos Narrow"/>
      <family val="2"/>
      <scheme val="minor"/>
    </font>
    <font>
      <b/>
      <sz val="11"/>
      <color rgb="FFC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theme="4" tint="-0.249977111117893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medium">
        <color theme="4" tint="-0.249977111117893"/>
      </top>
      <bottom style="thin">
        <color theme="4" tint="0.79998168889431442"/>
      </bottom>
      <diagonal/>
    </border>
    <border>
      <left/>
      <right/>
      <top/>
      <bottom style="thin">
        <color theme="4" tint="0.7999816888943144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/>
    <xf numFmtId="0" fontId="0" fillId="2" borderId="0" xfId="0" applyFill="1"/>
    <xf numFmtId="0" fontId="3" fillId="0" borderId="0" xfId="0" applyFont="1"/>
    <xf numFmtId="43" fontId="0" fillId="0" borderId="0" xfId="0" applyNumberFormat="1" applyAlignment="1">
      <alignment horizontal="center"/>
    </xf>
    <xf numFmtId="4" fontId="0" fillId="0" borderId="0" xfId="0" applyNumberFormat="1"/>
    <xf numFmtId="43" fontId="0" fillId="0" borderId="0" xfId="0" applyNumberFormat="1"/>
    <xf numFmtId="0" fontId="0" fillId="0" borderId="1" xfId="0" applyBorder="1" applyAlignment="1">
      <alignment horizontal="left"/>
    </xf>
    <xf numFmtId="0" fontId="3" fillId="0" borderId="0" xfId="0" applyFont="1" applyAlignment="1">
      <alignment horizontal="left"/>
    </xf>
    <xf numFmtId="0" fontId="0" fillId="0" borderId="1" xfId="0" applyBorder="1"/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4" fontId="0" fillId="0" borderId="9" xfId="0" applyNumberForma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4" fontId="0" fillId="0" borderId="14" xfId="0" applyNumberFormat="1" applyBorder="1" applyAlignment="1">
      <alignment horizontal="center"/>
    </xf>
    <xf numFmtId="0" fontId="3" fillId="0" borderId="0" xfId="0" applyFont="1" applyAlignment="1">
      <alignment horizontal="right"/>
    </xf>
    <xf numFmtId="4" fontId="3" fillId="0" borderId="3" xfId="0" applyNumberFormat="1" applyFont="1" applyBorder="1"/>
    <xf numFmtId="0" fontId="0" fillId="0" borderId="0" xfId="0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10" fillId="0" borderId="0" xfId="0" applyFont="1" applyAlignment="1">
      <alignment horizontal="centerContinuous" vertical="center"/>
    </xf>
    <xf numFmtId="164" fontId="2" fillId="4" borderId="18" xfId="1" applyNumberFormat="1" applyFont="1" applyFill="1" applyBorder="1"/>
    <xf numFmtId="0" fontId="4" fillId="4" borderId="19" xfId="0" applyFont="1" applyFill="1" applyBorder="1"/>
    <xf numFmtId="0" fontId="2" fillId="4" borderId="18" xfId="0" applyFont="1" applyFill="1" applyBorder="1"/>
    <xf numFmtId="43" fontId="0" fillId="0" borderId="20" xfId="1" applyFont="1" applyBorder="1" applyAlignment="1">
      <alignment horizontal="left"/>
    </xf>
    <xf numFmtId="43" fontId="0" fillId="0" borderId="0" xfId="1" applyFont="1" applyBorder="1" applyAlignment="1">
      <alignment horizontal="left"/>
    </xf>
    <xf numFmtId="0" fontId="4" fillId="0" borderId="0" xfId="0" applyFont="1"/>
    <xf numFmtId="164" fontId="0" fillId="0" borderId="0" xfId="1" applyNumberFormat="1" applyFont="1" applyBorder="1"/>
    <xf numFmtId="0" fontId="0" fillId="0" borderId="21" xfId="0" applyBorder="1"/>
    <xf numFmtId="0" fontId="0" fillId="0" borderId="22" xfId="0" applyBorder="1"/>
    <xf numFmtId="0" fontId="0" fillId="0" borderId="0" xfId="0" applyAlignment="1">
      <alignment horizontal="left"/>
    </xf>
    <xf numFmtId="164" fontId="0" fillId="0" borderId="0" xfId="0" applyNumberFormat="1"/>
    <xf numFmtId="43" fontId="0" fillId="0" borderId="20" xfId="1" applyFont="1" applyBorder="1" applyAlignment="1">
      <alignment horizontal="center" vertical="center"/>
    </xf>
    <xf numFmtId="164" fontId="0" fillId="0" borderId="0" xfId="1" applyNumberFormat="1" applyFont="1" applyFill="1" applyBorder="1"/>
    <xf numFmtId="0" fontId="0" fillId="0" borderId="23" xfId="0" applyBorder="1"/>
    <xf numFmtId="0" fontId="0" fillId="0" borderId="20" xfId="0" applyBorder="1" applyAlignment="1">
      <alignment horizontal="left"/>
    </xf>
    <xf numFmtId="0" fontId="11" fillId="0" borderId="0" xfId="0" applyFont="1"/>
    <xf numFmtId="0" fontId="0" fillId="0" borderId="0" xfId="0" applyAlignment="1">
      <alignment vertical="center"/>
    </xf>
    <xf numFmtId="0" fontId="0" fillId="0" borderId="20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20" xfId="0" applyNumberFormat="1" applyBorder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24" xfId="0" applyNumberFormat="1" applyBorder="1" applyAlignment="1">
      <alignment horizontal="left"/>
    </xf>
    <xf numFmtId="49" fontId="0" fillId="0" borderId="1" xfId="0" applyNumberFormat="1" applyBorder="1" applyAlignment="1">
      <alignment horizontal="left"/>
    </xf>
    <xf numFmtId="164" fontId="0" fillId="0" borderId="1" xfId="1" applyNumberFormat="1" applyFont="1" applyBorder="1"/>
    <xf numFmtId="0" fontId="0" fillId="0" borderId="25" xfId="0" applyBorder="1"/>
    <xf numFmtId="0" fontId="0" fillId="0" borderId="9" xfId="0" applyBorder="1"/>
    <xf numFmtId="164" fontId="0" fillId="0" borderId="0" xfId="1" applyNumberFormat="1" applyFont="1"/>
    <xf numFmtId="0" fontId="0" fillId="0" borderId="0" xfId="0" pivotButton="1"/>
    <xf numFmtId="4" fontId="3" fillId="0" borderId="2" xfId="0" applyNumberFormat="1" applyFont="1" applyBorder="1"/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20" xfId="1" applyNumberFormat="1" applyFont="1" applyBorder="1" applyAlignment="1">
      <alignment horizontal="left"/>
    </xf>
    <xf numFmtId="0" fontId="0" fillId="0" borderId="0" xfId="1" applyNumberFormat="1" applyFont="1" applyBorder="1" applyAlignment="1">
      <alignment horizontal="left"/>
    </xf>
    <xf numFmtId="0" fontId="4" fillId="4" borderId="19" xfId="0" pivotButton="1" applyFont="1" applyFill="1" applyBorder="1"/>
    <xf numFmtId="0" fontId="12" fillId="0" borderId="20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1" applyNumberFormat="1" applyFont="1" applyBorder="1"/>
    <xf numFmtId="0" fontId="12" fillId="0" borderId="21" xfId="0" applyFont="1" applyBorder="1"/>
    <xf numFmtId="0" fontId="12" fillId="0" borderId="23" xfId="0" applyFont="1" applyBorder="1" applyAlignment="1">
      <alignment wrapText="1"/>
    </xf>
    <xf numFmtId="0" fontId="0" fillId="0" borderId="24" xfId="0" applyBorder="1" applyAlignment="1">
      <alignment horizontal="left"/>
    </xf>
    <xf numFmtId="0" fontId="4" fillId="0" borderId="1" xfId="0" applyFont="1" applyBorder="1"/>
    <xf numFmtId="0" fontId="4" fillId="4" borderId="0" xfId="0" pivotButton="1" applyFont="1" applyFill="1"/>
    <xf numFmtId="0" fontId="5" fillId="0" borderId="0" xfId="0" applyFont="1"/>
    <xf numFmtId="0" fontId="6" fillId="0" borderId="0" xfId="0" applyFont="1"/>
    <xf numFmtId="0" fontId="0" fillId="0" borderId="15" xfId="0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43" fontId="0" fillId="0" borderId="0" xfId="1" applyFont="1" applyFill="1" applyAlignment="1">
      <alignment horizontal="center"/>
    </xf>
    <xf numFmtId="43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3" fontId="3" fillId="2" borderId="3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4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43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43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 wrapText="1"/>
    </xf>
    <xf numFmtId="4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wrapText="1"/>
    </xf>
    <xf numFmtId="4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center" vertic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4" fontId="3" fillId="0" borderId="26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3"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  <dxf>
      <font>
        <color theme="0"/>
      </font>
      <fill>
        <patternFill patternType="solid">
          <fgColor theme="4" tint="-0.249977111117893"/>
          <bgColor theme="4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39B651-EAD3-4BB3-ABF0-0D20376EC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971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706652-6C52-40ED-83F6-97A008E2C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6C4FEA-61A1-45B0-88EB-4782E761F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188097</xdr:rowOff>
    </xdr:from>
    <xdr:to>
      <xdr:col>2</xdr:col>
      <xdr:colOff>447674</xdr:colOff>
      <xdr:row>6</xdr:row>
      <xdr:rowOff>71763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315E78-DCB8-4F57-86BC-6BFF3E980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188097"/>
          <a:ext cx="1162049" cy="102666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5D7AD2-8D58-437D-98E1-D121E0790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10287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492DC6-4864-4172-B4F4-4417F1AD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188097</xdr:rowOff>
    </xdr:from>
    <xdr:to>
      <xdr:col>2</xdr:col>
      <xdr:colOff>447674</xdr:colOff>
      <xdr:row>6</xdr:row>
      <xdr:rowOff>71763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A4CD7C-DBAA-4280-885E-0B18E97A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188097"/>
          <a:ext cx="1162049" cy="102666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B52C76-9666-43E7-8FAD-C04EF741C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1095375</xdr:colOff>
      <xdr:row>6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FA3CF5-CCD4-46F2-AA69-AAC0E756A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914399" cy="1047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274F56-03B3-4C87-A637-1633665EC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EB129-1074-4735-9C2A-11FC8686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400049</xdr:colOff>
      <xdr:row>1</xdr:row>
      <xdr:rowOff>66675</xdr:rowOff>
    </xdr:from>
    <xdr:to>
      <xdr:col>1</xdr:col>
      <xdr:colOff>657224</xdr:colOff>
      <xdr:row>6</xdr:row>
      <xdr:rowOff>14612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0473497-FEC3-4668-8043-B26084C9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57175"/>
          <a:ext cx="1019175" cy="90043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9D5197-EB17-45FC-BE20-E6F92FF9D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990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0</xdr:rowOff>
    </xdr:from>
    <xdr:to>
      <xdr:col>2</xdr:col>
      <xdr:colOff>361950</xdr:colOff>
      <xdr:row>4</xdr:row>
      <xdr:rowOff>163682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1419B31-AB48-43A8-8F78-8DCE694D1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0"/>
          <a:ext cx="1047750" cy="92568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142876</xdr:colOff>
      <xdr:row>0</xdr:row>
      <xdr:rowOff>0</xdr:rowOff>
    </xdr:from>
    <xdr:to>
      <xdr:col>2</xdr:col>
      <xdr:colOff>276226</xdr:colOff>
      <xdr:row>2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6645828-31FF-445D-A262-DAC3F84CE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6" y="0"/>
          <a:ext cx="895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2</xdr:col>
      <xdr:colOff>285750</xdr:colOff>
      <xdr:row>3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0A91A7-BBBA-4E7D-87FD-87AFF390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0"/>
          <a:ext cx="1095375" cy="78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92847</xdr:rowOff>
    </xdr:from>
    <xdr:to>
      <xdr:col>1</xdr:col>
      <xdr:colOff>723899</xdr:colOff>
      <xdr:row>5</xdr:row>
      <xdr:rowOff>167013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9B6FF5-D57A-485F-96A9-090B8697C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92847"/>
          <a:ext cx="1162049" cy="102666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1</xdr:row>
      <xdr:rowOff>47625</xdr:rowOff>
    </xdr:from>
    <xdr:to>
      <xdr:col>0</xdr:col>
      <xdr:colOff>924233</xdr:colOff>
      <xdr:row>6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EC8A444-C334-427D-B8A6-AD3BE8D17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285750"/>
          <a:ext cx="743257" cy="10287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RV-DATOS\Docs\dayrobi.ozoria\Desktop\ESTADOS%20FINANCIEROS%202024\ESTADOS%20FINANCIERO.%202024.xlsx" TargetMode="External"/><Relationship Id="rId1" Type="http://schemas.openxmlformats.org/officeDocument/2006/relationships/externalLinkPath" Target="file:///\\SRV-DATOS\Docs\dayrobi.ozoria\Desktop\ESTADOS%20FINANCIEROS%202024\ESTADOS%20FINANCIERO.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ENERO"/>
      <sheetName val="BALANCE FEBRERO"/>
      <sheetName val="BALANCE MARZO"/>
      <sheetName val="BALANCE ABRIL"/>
      <sheetName val="BALANCE MAYO"/>
      <sheetName val="BALANCE JUNIO"/>
      <sheetName val="BALANCE JULIO"/>
      <sheetName val="BALANCE AGOSTO"/>
      <sheetName val="BALANCE SEPTIEMBRE"/>
      <sheetName val="BALANCE OCTUBRE"/>
      <sheetName val="BALANCE NOVIEMBRE"/>
      <sheetName val="BALANCE DICIEMBRE "/>
      <sheetName val="RESULTADOS ENERO"/>
      <sheetName val="RESULTADOS FEBRERO"/>
      <sheetName val="RESULTADOS MARZO"/>
      <sheetName val="RESULTADOS ABRIL"/>
      <sheetName val="RESULTADOS MAYO"/>
      <sheetName val="RESULTADOS JUNIO"/>
      <sheetName val="RESULTADOS JULIO"/>
      <sheetName val="RESULTADOS AGOSTO"/>
      <sheetName val="RESULTADOS SEPTIEMBRE"/>
      <sheetName val="RESULTADOS OCTUBRE"/>
      <sheetName val="RESULTADOS NOVIEMBRE"/>
      <sheetName val="RESULTADOS DICIEMBRE"/>
      <sheetName val="RESULTADOS 2024"/>
      <sheetName val="AJUSTES"/>
      <sheetName val="AMORTIZACION DE SEGUROS NOVIEMB"/>
      <sheetName val="AMORTIZACION DE SEGUROS DICIEMB"/>
      <sheetName val="LIBRETAS AL CIERRE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F8" t="str">
            <v>TOTAL RD$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2.05%20Reporte%20inventario%20al%2031%20de%20Enero%20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3.05%20Reporte%20inventario%20al%2028%20de%20febrero%202025%20(1)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AppData/Roaming/Microsoft/Windows/Network%20Shortcuts/2025.04.14%20Reporte%20inventario%20al%2031%20de%20marzo%202025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yrobi.ozoria/Downloads/2025.05.06%20Reporte%20inventario%20al%2030%20de%20Abril%202025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693.614904513888" createdVersion="8" refreshedVersion="8" minRefreshableVersion="3" recordCount="176" xr:uid="{A9C4C862-4307-4B18-A88B-409B66E255B9}">
  <cacheSource type="worksheet">
    <worksheetSource ref="B7:H183" sheet="Inv. Final Ene.2025" r:id="rId2"/>
  </cacheSource>
  <cacheFields count="7">
    <cacheField name="Desde" numFmtId="0">
      <sharedItems containsMixedTypes="1" containsNumber="1" containsInteger="1" minValue="0" maxValue="9395001"/>
    </cacheField>
    <cacheField name="Hasta" numFmtId="0">
      <sharedItems containsMixedTypes="1" containsNumber="1" containsInteger="1" minValue="0" maxValue="9399944"/>
    </cacheField>
    <cacheField name="OPP" numFmtId="0">
      <sharedItems containsBlank="1" count="57">
        <s v="Amberes"/>
        <s v="Argentina"/>
        <s v="Aruba"/>
        <s v="Chicago"/>
        <s v="Colombia"/>
        <s v="Curazao"/>
        <s v="Islas Canarias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Panama"/>
        <s v="Amsterdam"/>
        <s v="New Orleans"/>
        <s v="Genova"/>
        <s v="Chile"/>
        <s v="Boston"/>
        <s v="Madrid"/>
        <s v="Filadelfia (Pensilvania)"/>
        <s v="Puerto Rico"/>
        <s v="Barcelona"/>
        <s v="Orlando"/>
        <s v="Milan"/>
        <s v="Houston"/>
        <s v="New Jersey"/>
        <s v="Roma"/>
        <s v="Paris"/>
        <s v="Bonao"/>
        <s v="Puerto Plata"/>
        <s v="Exterior"/>
        <s v="Azua"/>
        <s v="Barahona"/>
        <s v="San Pedro"/>
        <s v="Parque del Este"/>
        <s v="Monte Cristi"/>
        <s v="San Francisco"/>
        <s v="Punto Gob DN"/>
        <s v="Santiago"/>
        <s v="Distrito Nac.(Sede Central)"/>
        <s v="Nagua"/>
        <s v="La Vega"/>
        <s v="Higuey"/>
        <s v="Zona Oriental"/>
        <s v="Boveda D. N."/>
        <s v="Boveda Barahona"/>
        <m u="1"/>
      </sharedItems>
    </cacheField>
    <cacheField name="Consulados" numFmtId="0">
      <sharedItems containsBlank="1" count="40">
        <s v="Amberes"/>
        <s v="Argentina"/>
        <s v="Aruba"/>
        <s v="Chicago"/>
        <s v="Colombia"/>
        <s v="Curazao"/>
        <s v="Islas Canarias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Panama"/>
        <s v="Amsterdam"/>
        <s v="New Orleans"/>
        <s v="Genova"/>
        <s v="Chile"/>
        <s v="Boston"/>
        <s v="Madrid"/>
        <s v="Filadelfia (Pensilvania)"/>
        <s v="Puerto Rico"/>
        <s v="Barcelona"/>
        <s v="Orlando"/>
        <s v="Milan"/>
        <s v="Houston"/>
        <s v="New Jersey"/>
        <s v="Roma"/>
        <s v="Paris"/>
        <m/>
        <s v="Exterior"/>
      </sharedItems>
    </cacheField>
    <cacheField name="Unds Libretas" numFmtId="164">
      <sharedItems containsSemiMixedTypes="0" containsString="0" containsNumber="1" containsInteger="1" minValue="0" maxValue="232000"/>
    </cacheField>
    <cacheField name="Producto" numFmtId="0">
      <sharedItems/>
    </cacheField>
    <cacheField name="Comentari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22.534959490738" createdVersion="8" refreshedVersion="8" minRefreshableVersion="3" recordCount="195" xr:uid="{57CD604B-B8CC-46BB-A6A1-162CEBA9A141}">
  <cacheSource type="worksheet">
    <worksheetSource ref="B7:F202" sheet="Inv. Final Ene.2025" r:id="rId2"/>
  </cacheSource>
  <cacheFields count="5">
    <cacheField name="Desde" numFmtId="0">
      <sharedItems containsMixedTypes="1" containsNumber="1" containsInteger="1" minValue="0" maxValue="9399945"/>
    </cacheField>
    <cacheField name="Hasta" numFmtId="0">
      <sharedItems containsMixedTypes="1" containsNumber="1" containsInteger="1" minValue="0" maxValue="9781400"/>
    </cacheField>
    <cacheField name="OPP" numFmtId="0">
      <sharedItems count="57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Nueva York"/>
        <s v="Antigua y Barbuda"/>
        <s v="Boston"/>
        <s v="Panama"/>
        <s v="Amsterdam"/>
        <s v="New Orleans"/>
        <s v="Genova"/>
        <s v="Madrid"/>
        <s v="Filadelfia (Pensilvania)"/>
        <s v="Orlando"/>
        <s v="Puerto Rico"/>
        <s v="Milano"/>
        <s v="Barcelona"/>
        <s v="Houston"/>
        <s v="Paris"/>
        <s v="Roma"/>
        <s v="Islas Canarias"/>
        <s v="New Jersey"/>
        <s v="Exterior"/>
        <s v="Monte Cristi"/>
        <s v="Bonao"/>
        <s v="Nagua"/>
        <s v="Chile"/>
        <s v="Puerto Plata"/>
        <s v="Parque del Este"/>
        <s v="Azua"/>
        <s v="Santiago"/>
        <s v="San Pedro"/>
        <s v="Punto Gob DN"/>
        <s v="Higuey"/>
        <s v="San Francisco"/>
        <s v="Zona Oriental"/>
        <s v="Barahona"/>
        <s v="Distrito Nac.(Sede Central)"/>
        <s v="La Vega"/>
        <s v="Boveda D. N."/>
        <s v="Boveda Banreservas"/>
        <s v="Boveda Barahona"/>
      </sharedItems>
    </cacheField>
    <cacheField name="Consulados" numFmtId="0">
      <sharedItems containsBlank="1"/>
    </cacheField>
    <cacheField name="Unds Libretas" numFmtId="164">
      <sharedItems containsSemiMixedTypes="0" containsString="0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61.62909652778" createdVersion="8" refreshedVersion="8" minRefreshableVersion="3" recordCount="194" xr:uid="{F6DE7AF4-3173-402A-B683-A5CFECBCA5F5}">
  <cacheSource type="worksheet">
    <worksheetSource ref="B7:F201" sheet="Inv. Final marzo.2025" r:id="rId2"/>
  </cacheSource>
  <cacheFields count="5">
    <cacheField name="Desde" numFmtId="0">
      <sharedItems containsBlank="1" containsMixedTypes="1" containsNumber="1" containsInteger="1" minValue="0" maxValue="9781401"/>
    </cacheField>
    <cacheField name="Hasta" numFmtId="0">
      <sharedItems containsBlank="1" containsMixedTypes="1" containsNumber="1" containsInteger="1" minValue="0" maxValue="10149944"/>
    </cacheField>
    <cacheField name="OPP" numFmtId="0">
      <sharedItems containsBlank="1" containsMixedTypes="1" containsNumber="1" containsInteger="1" minValue="3" maxValue="648" count="61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Zona Oriental"/>
        <s v="Nueva York"/>
        <s v="Antigua y Barbuda"/>
        <s v="Boston"/>
        <s v="Panama"/>
        <s v="Amsterdam"/>
        <s v="New Orleans"/>
        <s v="Genova"/>
        <s v="Madrid"/>
        <s v="Orlando"/>
        <m/>
        <s v="Puerto Rico"/>
        <s v="Barcelona"/>
        <n v="3"/>
        <n v="648"/>
        <s v="Islas Canarias"/>
        <s v="Exterior"/>
        <s v="Filadelfia (Pensilvania)"/>
        <s v="Bonao"/>
        <s v="Roma"/>
        <s v="Paris"/>
        <s v="Houston"/>
        <s v="Chile"/>
        <s v="New Jersey"/>
        <s v="Barahona"/>
        <s v="Milano"/>
        <s v="Monte Cristi"/>
        <s v="Puerto Plata"/>
        <s v="Nagua"/>
        <s v="Higuey"/>
        <s v="La Vega"/>
        <s v="San Francisco"/>
        <s v="Punto Gob DN"/>
        <s v="Santiago"/>
        <s v="Parque del Este"/>
        <s v="Distrito Nac.(Sede Central)"/>
        <s v="Azua"/>
        <s v="San Pedro"/>
        <s v="Boveda D. N."/>
        <s v="Boveda Banreservas"/>
        <s v="Boveda Barahona"/>
        <s v="Boveda Banco Popular"/>
      </sharedItems>
    </cacheField>
    <cacheField name="Consulados" numFmtId="0">
      <sharedItems containsBlank="1"/>
    </cacheField>
    <cacheField name="Unds Libretas" numFmtId="164">
      <sharedItems containsString="0" containsBlank="1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iana Vargas" refreshedDate="45785.638883564818" createdVersion="8" refreshedVersion="8" minRefreshableVersion="3" recordCount="204" xr:uid="{3F4392E6-E34F-4803-B97A-D5C5A53A5D90}">
  <cacheSource type="worksheet">
    <worksheetSource ref="B7:F211" sheet="Inv. Final Abril.2025" r:id="rId2"/>
  </cacheSource>
  <cacheFields count="5">
    <cacheField name="Desde" numFmtId="0">
      <sharedItems containsBlank="1" containsMixedTypes="1" containsNumber="1" containsInteger="1" minValue="0" maxValue="9781401"/>
    </cacheField>
    <cacheField name="Hasta" numFmtId="0">
      <sharedItems containsBlank="1" containsMixedTypes="1" containsNumber="1" containsInteger="1" minValue="0" maxValue="10149944"/>
    </cacheField>
    <cacheField name="OPP" numFmtId="0">
      <sharedItems containsBlank="1" containsMixedTypes="1" containsNumber="1" containsInteger="1" minValue="3" maxValue="648" count="61">
        <s v="Amberes"/>
        <s v="Argentina"/>
        <s v="Aruba"/>
        <s v="Chicago"/>
        <s v="Colombia"/>
        <s v="Curazao"/>
        <s v="Los Angeles"/>
        <s v="Marsella"/>
        <s v="Mexico"/>
        <s v="Montreal"/>
        <s v="Saint Marteen"/>
        <s v="Toronto"/>
        <s v="Trinidad y Tobago"/>
        <s v="Valencia"/>
        <s v="Washington"/>
        <s v="Zurich"/>
        <s v="Guadalupe"/>
        <s v="Miami"/>
        <s v="Hamburgo"/>
        <s v="Zona Oriental"/>
        <s v="Nueva York"/>
        <s v="Antigua y Barbuda"/>
        <m/>
        <s v="Boston"/>
        <s v="Panama"/>
        <s v="New Orleans"/>
        <s v="Amsterdam"/>
        <s v="Genova"/>
        <s v="Orlando"/>
        <s v="Puerto Rico"/>
        <s v="Barcelona"/>
        <s v="Madrid"/>
        <s v="Islas Canarias"/>
        <s v="Exterior"/>
        <s v="Filadelfia (Pensilvania)"/>
        <s v="Bonao"/>
        <s v="Roma"/>
        <s v="Houston"/>
        <s v="Chile"/>
        <s v="Paris"/>
        <s v="Milano"/>
        <s v="Nagua"/>
        <s v="Azua"/>
        <s v="Barahona"/>
        <s v="Puerto Plata"/>
        <s v="Monte Cristi"/>
        <s v="Parque del Este"/>
        <s v="La Vega"/>
        <s v="Higuey"/>
        <s v="New Jersey"/>
        <s v="San Francisco"/>
        <s v="San Pedro"/>
        <s v="Santiago"/>
        <s v="Punto Gob DN"/>
        <s v="Distrito Nac.(Sede Central)"/>
        <s v="Boveda D. N."/>
        <s v="Boveda Banreservas"/>
        <s v="Boveda Barahona"/>
        <s v="Boveda Banco Popular"/>
        <n v="3" u="1"/>
        <n v="648" u="1"/>
      </sharedItems>
    </cacheField>
    <cacheField name="Consulados" numFmtId="0">
      <sharedItems containsBlank="1"/>
    </cacheField>
    <cacheField name="Unds Libretas" numFmtId="164">
      <sharedItems containsString="0" containsBlank="1" containsNumber="1" containsInteger="1" minValue="0" maxValue="3814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">
  <r>
    <n v="0"/>
    <n v="0"/>
    <x v="0"/>
    <x v="0"/>
    <n v="0"/>
    <s v="N/C"/>
    <m/>
  </r>
  <r>
    <n v="0"/>
    <n v="0"/>
    <x v="1"/>
    <x v="1"/>
    <n v="0"/>
    <s v="N/C"/>
    <m/>
  </r>
  <r>
    <n v="0"/>
    <n v="0"/>
    <x v="2"/>
    <x v="2"/>
    <n v="0"/>
    <s v="N/C"/>
    <m/>
  </r>
  <r>
    <n v="0"/>
    <n v="0"/>
    <x v="3"/>
    <x v="3"/>
    <n v="0"/>
    <s v="N/C"/>
    <s v="Conectado pero no se visualiza en el sistema"/>
  </r>
  <r>
    <n v="0"/>
    <n v="0"/>
    <x v="4"/>
    <x v="4"/>
    <n v="0"/>
    <s v="N/C"/>
    <s v="Conectado pero no se visualiza en el sistema"/>
  </r>
  <r>
    <n v="0"/>
    <n v="0"/>
    <x v="5"/>
    <x v="5"/>
    <n v="0"/>
    <s v="N/C"/>
    <m/>
  </r>
  <r>
    <n v="0"/>
    <n v="0"/>
    <x v="6"/>
    <x v="6"/>
    <n v="0"/>
    <s v="N/C"/>
    <m/>
  </r>
  <r>
    <n v="0"/>
    <n v="0"/>
    <x v="7"/>
    <x v="7"/>
    <n v="0"/>
    <s v="N/C"/>
    <m/>
  </r>
  <r>
    <n v="0"/>
    <n v="0"/>
    <x v="8"/>
    <x v="8"/>
    <n v="0"/>
    <s v="N/C"/>
    <m/>
  </r>
  <r>
    <n v="0"/>
    <n v="0"/>
    <x v="9"/>
    <x v="9"/>
    <n v="0"/>
    <s v="N/C"/>
    <m/>
  </r>
  <r>
    <n v="0"/>
    <n v="0"/>
    <x v="10"/>
    <x v="10"/>
    <n v="0"/>
    <s v="N/C"/>
    <m/>
  </r>
  <r>
    <n v="0"/>
    <n v="0"/>
    <x v="11"/>
    <x v="11"/>
    <n v="0"/>
    <s v="N/C"/>
    <s v="Conectado pero no se visualiza en el sistema"/>
  </r>
  <r>
    <n v="0"/>
    <n v="0"/>
    <x v="12"/>
    <x v="12"/>
    <n v="0"/>
    <s v="N/C"/>
    <m/>
  </r>
  <r>
    <n v="0"/>
    <n v="0"/>
    <x v="13"/>
    <x v="13"/>
    <n v="0"/>
    <s v="N/C"/>
    <m/>
  </r>
  <r>
    <n v="0"/>
    <n v="0"/>
    <x v="14"/>
    <x v="14"/>
    <n v="0"/>
    <s v="N/C"/>
    <s v="Conectado pero no se visualiza en el sistema"/>
  </r>
  <r>
    <n v="0"/>
    <n v="0"/>
    <x v="15"/>
    <x v="15"/>
    <n v="0"/>
    <s v="N/C"/>
    <m/>
  </r>
  <r>
    <n v="0"/>
    <n v="0"/>
    <x v="16"/>
    <x v="16"/>
    <n v="0"/>
    <s v="N/C"/>
    <s v="Conectado pero no se visualiza en el sistema"/>
  </r>
  <r>
    <n v="6900548"/>
    <n v="6900550"/>
    <x v="17"/>
    <x v="17"/>
    <n v="3"/>
    <s v="Libretas Azules"/>
    <m/>
  </r>
  <r>
    <n v="7161601"/>
    <n v="7161846"/>
    <x v="18"/>
    <x v="18"/>
    <n v="246"/>
    <s v="Libretas Azules"/>
    <s v="51 Libretas enganchadas"/>
  </r>
  <r>
    <n v="7161848"/>
    <n v="7161901"/>
    <x v="18"/>
    <x v="18"/>
    <n v="54"/>
    <s v="Libretas Azules"/>
    <m/>
  </r>
  <r>
    <n v="7161903"/>
    <n v="7161963"/>
    <x v="18"/>
    <x v="18"/>
    <n v="61"/>
    <s v="Libretas Azules"/>
    <m/>
  </r>
  <r>
    <n v="7161965"/>
    <n v="7162583"/>
    <x v="18"/>
    <x v="18"/>
    <n v="619"/>
    <s v="Libretas Azules"/>
    <m/>
  </r>
  <r>
    <n v="7162585"/>
    <n v="7162601"/>
    <x v="18"/>
    <x v="18"/>
    <n v="17"/>
    <s v="Libretas Azules"/>
    <m/>
  </r>
  <r>
    <n v="7162603"/>
    <n v="7162658"/>
    <x v="18"/>
    <x v="18"/>
    <n v="56"/>
    <s v="Libretas Azules"/>
    <m/>
  </r>
  <r>
    <n v="7162661"/>
    <n v="7162673"/>
    <x v="18"/>
    <x v="18"/>
    <n v="13"/>
    <s v="Libretas Azules"/>
    <m/>
  </r>
  <r>
    <n v="7162676"/>
    <n v="7162677"/>
    <x v="18"/>
    <x v="18"/>
    <n v="2"/>
    <s v="Libretas Azules"/>
    <m/>
  </r>
  <r>
    <n v="7162679"/>
    <n v="7162681"/>
    <x v="18"/>
    <x v="18"/>
    <n v="3"/>
    <s v="Libretas Azules"/>
    <m/>
  </r>
  <r>
    <n v="7162683"/>
    <n v="7162697"/>
    <x v="18"/>
    <x v="18"/>
    <n v="15"/>
    <s v="Libretas Azules"/>
    <m/>
  </r>
  <r>
    <n v="7162699"/>
    <n v="7162757"/>
    <x v="18"/>
    <x v="18"/>
    <n v="59"/>
    <s v="Libretas Azules"/>
    <m/>
  </r>
  <r>
    <n v="7162759"/>
    <n v="7162764"/>
    <x v="18"/>
    <x v="18"/>
    <n v="6"/>
    <s v="Libretas Azules"/>
    <m/>
  </r>
  <r>
    <n v="7162766"/>
    <n v="7162777"/>
    <x v="18"/>
    <x v="18"/>
    <n v="12"/>
    <s v="Libretas Azules"/>
    <m/>
  </r>
  <r>
    <n v="7253035"/>
    <n v="7253037"/>
    <x v="19"/>
    <x v="19"/>
    <n v="3"/>
    <s v="Libretas Azules"/>
    <s v="258 Libretas enganchadas"/>
  </r>
  <r>
    <n v="7322383"/>
    <n v="7322411"/>
    <x v="17"/>
    <x v="17"/>
    <n v="29"/>
    <s v="Libretas Azules"/>
    <m/>
  </r>
  <r>
    <n v="7383097"/>
    <n v="7383097"/>
    <x v="19"/>
    <x v="19"/>
    <n v="1"/>
    <s v="Libretas Azules"/>
    <m/>
  </r>
  <r>
    <n v="7383493"/>
    <n v="7383530"/>
    <x v="17"/>
    <x v="17"/>
    <n v="38"/>
    <s v="Libretas Azules"/>
    <m/>
  </r>
  <r>
    <n v="7452931"/>
    <n v="7452950"/>
    <x v="17"/>
    <x v="17"/>
    <n v="20"/>
    <s v="Libretas Azules"/>
    <m/>
  </r>
  <r>
    <n v="7480531"/>
    <n v="7480550"/>
    <x v="17"/>
    <x v="17"/>
    <n v="20"/>
    <s v="Libretas Azules"/>
    <m/>
  </r>
  <r>
    <n v="7655930"/>
    <n v="7655930"/>
    <x v="20"/>
    <x v="20"/>
    <n v="1"/>
    <s v="Libretas Azules"/>
    <s v="141 Libretas enganchadas"/>
  </r>
  <r>
    <n v="7655946"/>
    <n v="7655948"/>
    <x v="20"/>
    <x v="20"/>
    <n v="3"/>
    <s v="Libretas Azules"/>
    <m/>
  </r>
  <r>
    <n v="7660626"/>
    <n v="7660660"/>
    <x v="21"/>
    <x v="21"/>
    <n v="35"/>
    <s v="Libretas Azules"/>
    <s v="Libretas asignadas  (Transito en Boveda)"/>
  </r>
  <r>
    <n v="7713417"/>
    <n v="7713419"/>
    <x v="20"/>
    <x v="20"/>
    <n v="3"/>
    <s v="Libretas Azules"/>
    <m/>
  </r>
  <r>
    <n v="7715401"/>
    <n v="7715403"/>
    <x v="20"/>
    <x v="20"/>
    <n v="3"/>
    <s v="Libretas Azules"/>
    <m/>
  </r>
  <r>
    <n v="7715406"/>
    <n v="7715410"/>
    <x v="20"/>
    <x v="20"/>
    <n v="5"/>
    <s v="Libretas Azules"/>
    <m/>
  </r>
  <r>
    <n v="7715421"/>
    <n v="7715427"/>
    <x v="20"/>
    <x v="20"/>
    <n v="7"/>
    <s v="Libretas Azules"/>
    <m/>
  </r>
  <r>
    <n v="7715429"/>
    <n v="7715429"/>
    <x v="20"/>
    <x v="20"/>
    <n v="1"/>
    <s v="Libretas Azules"/>
    <m/>
  </r>
  <r>
    <n v="7715430"/>
    <n v="7715431"/>
    <x v="20"/>
    <x v="20"/>
    <n v="2"/>
    <s v="Libretas Azules"/>
    <m/>
  </r>
  <r>
    <n v="7756799"/>
    <n v="7756799"/>
    <x v="22"/>
    <x v="22"/>
    <n v="1"/>
    <s v="Libretas Azules"/>
    <m/>
  </r>
  <r>
    <n v="7855296"/>
    <n v="7855296"/>
    <x v="23"/>
    <x v="23"/>
    <n v="1"/>
    <s v="Libretas Azules"/>
    <m/>
  </r>
  <r>
    <n v="7922431"/>
    <n v="7922431"/>
    <x v="20"/>
    <x v="20"/>
    <n v="1"/>
    <s v="Libretas Azules"/>
    <m/>
  </r>
  <r>
    <n v="7922436"/>
    <n v="7922436"/>
    <x v="20"/>
    <x v="20"/>
    <n v="1"/>
    <s v="Libretas Azules"/>
    <m/>
  </r>
  <r>
    <n v="7922440"/>
    <n v="7922440"/>
    <x v="20"/>
    <x v="20"/>
    <n v="1"/>
    <s v="Libretas Azules"/>
    <m/>
  </r>
  <r>
    <n v="7946472"/>
    <n v="7946512"/>
    <x v="23"/>
    <x v="23"/>
    <n v="41"/>
    <s v="Libretas Azules"/>
    <m/>
  </r>
  <r>
    <n v="8032883"/>
    <n v="8032957"/>
    <x v="24"/>
    <x v="24"/>
    <n v="75"/>
    <s v="Libretas Azules"/>
    <m/>
  </r>
  <r>
    <n v="8048681"/>
    <n v="8048877"/>
    <x v="18"/>
    <x v="18"/>
    <n v="197"/>
    <s v="Libretas Azules"/>
    <m/>
  </r>
  <r>
    <n v="8141281"/>
    <n v="8141359"/>
    <x v="23"/>
    <x v="23"/>
    <n v="79"/>
    <s v="Libretas Azules"/>
    <m/>
  </r>
  <r>
    <n v="8172051"/>
    <n v="8172080"/>
    <x v="20"/>
    <x v="20"/>
    <n v="30"/>
    <s v="Libretas Azules"/>
    <m/>
  </r>
  <r>
    <n v="8178222"/>
    <n v="8178253"/>
    <x v="23"/>
    <x v="23"/>
    <n v="32"/>
    <s v="Libretas Azules"/>
    <m/>
  </r>
  <r>
    <n v="8196483"/>
    <n v="8197106"/>
    <x v="18"/>
    <x v="18"/>
    <n v="624"/>
    <s v="Libretas Azules"/>
    <m/>
  </r>
  <r>
    <n v="8227441"/>
    <n v="8227468"/>
    <x v="19"/>
    <x v="19"/>
    <n v="28"/>
    <s v="Libretas Azules"/>
    <m/>
  </r>
  <r>
    <n v="8316521"/>
    <n v="8316780"/>
    <x v="18"/>
    <x v="18"/>
    <n v="260"/>
    <s v="Libretas Azules"/>
    <m/>
  </r>
  <r>
    <n v="8389961"/>
    <n v="8390213"/>
    <x v="18"/>
    <x v="18"/>
    <n v="253"/>
    <s v="Libretas Azules"/>
    <m/>
  </r>
  <r>
    <n v="8402521"/>
    <n v="8402836"/>
    <x v="18"/>
    <x v="18"/>
    <n v="316"/>
    <s v="Libretas Azules"/>
    <m/>
  </r>
  <r>
    <n v="8403002"/>
    <n v="8403054"/>
    <x v="23"/>
    <x v="23"/>
    <n v="53"/>
    <s v="Libretas Azules"/>
    <m/>
  </r>
  <r>
    <n v="8425440"/>
    <n v="8425491"/>
    <x v="23"/>
    <x v="23"/>
    <n v="52"/>
    <s v="Libretas Azules"/>
    <m/>
  </r>
  <r>
    <n v="8546351"/>
    <n v="8546737"/>
    <x v="18"/>
    <x v="18"/>
    <n v="387"/>
    <s v="Libretas Azules"/>
    <m/>
  </r>
  <r>
    <n v="8586042"/>
    <n v="8586059"/>
    <x v="23"/>
    <x v="23"/>
    <n v="18"/>
    <s v="Libretas Azules"/>
    <m/>
  </r>
  <r>
    <n v="8589231"/>
    <n v="8589274"/>
    <x v="19"/>
    <x v="19"/>
    <n v="44"/>
    <s v="Libretas Azules"/>
    <m/>
  </r>
  <r>
    <n v="8611041"/>
    <n v="8611041"/>
    <x v="20"/>
    <x v="20"/>
    <n v="1"/>
    <s v="Libretas Azules"/>
    <m/>
  </r>
  <r>
    <n v="8611043"/>
    <n v="8611043"/>
    <x v="20"/>
    <x v="20"/>
    <n v="1"/>
    <s v="Libretas Azules"/>
    <m/>
  </r>
  <r>
    <n v="8611050"/>
    <n v="8611050"/>
    <x v="20"/>
    <x v="20"/>
    <n v="1"/>
    <s v="Libretas Azules"/>
    <m/>
  </r>
  <r>
    <n v="8611063"/>
    <n v="8611063"/>
    <x v="20"/>
    <x v="20"/>
    <n v="1"/>
    <s v="Libretas Azules"/>
    <m/>
  </r>
  <r>
    <n v="8611066"/>
    <n v="8611066"/>
    <x v="20"/>
    <x v="20"/>
    <n v="1"/>
    <s v="Libretas Azules"/>
    <m/>
  </r>
  <r>
    <n v="8611069"/>
    <n v="8611080"/>
    <x v="20"/>
    <x v="20"/>
    <n v="12"/>
    <s v="Libretas Azules"/>
    <m/>
  </r>
  <r>
    <n v="8611101"/>
    <n v="8611123"/>
    <x v="20"/>
    <x v="20"/>
    <n v="23"/>
    <s v="Libretas Azules"/>
    <m/>
  </r>
  <r>
    <n v="8611141"/>
    <n v="8611157"/>
    <x v="20"/>
    <x v="20"/>
    <n v="17"/>
    <s v="Libretas Azules"/>
    <m/>
  </r>
  <r>
    <n v="8611161"/>
    <n v="8611161"/>
    <x v="20"/>
    <x v="20"/>
    <n v="1"/>
    <s v="Libretas Azules"/>
    <m/>
  </r>
  <r>
    <n v="8611182"/>
    <n v="8611183"/>
    <x v="20"/>
    <x v="20"/>
    <n v="2"/>
    <s v="Libretas Azules"/>
    <m/>
  </r>
  <r>
    <n v="8611309"/>
    <n v="8611310"/>
    <x v="20"/>
    <x v="20"/>
    <n v="2"/>
    <s v="Libretas Azules"/>
    <m/>
  </r>
  <r>
    <n v="8611312"/>
    <n v="8611312"/>
    <x v="20"/>
    <x v="20"/>
    <n v="1"/>
    <s v="Libretas Azules"/>
    <m/>
  </r>
  <r>
    <n v="8611404"/>
    <n v="8611404"/>
    <x v="20"/>
    <x v="20"/>
    <n v="1"/>
    <s v="Libretas Azules"/>
    <m/>
  </r>
  <r>
    <n v="8611410"/>
    <n v="8611410"/>
    <x v="20"/>
    <x v="20"/>
    <n v="1"/>
    <s v="Libretas Azules"/>
    <m/>
  </r>
  <r>
    <n v="8611412"/>
    <n v="8611412"/>
    <x v="20"/>
    <x v="20"/>
    <n v="1"/>
    <s v="Libretas Azules"/>
    <m/>
  </r>
  <r>
    <n v="8611414"/>
    <n v="8611417"/>
    <x v="20"/>
    <x v="20"/>
    <n v="4"/>
    <s v="Libretas Azules"/>
    <m/>
  </r>
  <r>
    <n v="8611419"/>
    <n v="8611420"/>
    <x v="20"/>
    <x v="20"/>
    <n v="2"/>
    <s v="Libretas Azules"/>
    <m/>
  </r>
  <r>
    <n v="8611423"/>
    <n v="8611423"/>
    <x v="20"/>
    <x v="20"/>
    <n v="1"/>
    <s v="Libretas Azules"/>
    <m/>
  </r>
  <r>
    <n v="8611428"/>
    <n v="8611428"/>
    <x v="20"/>
    <x v="20"/>
    <n v="1"/>
    <s v="Libretas Azules"/>
    <m/>
  </r>
  <r>
    <n v="8611431"/>
    <n v="8611431"/>
    <x v="20"/>
    <x v="20"/>
    <n v="1"/>
    <s v="Libretas Azules"/>
    <m/>
  </r>
  <r>
    <n v="8611436"/>
    <n v="8611437"/>
    <x v="20"/>
    <x v="20"/>
    <n v="2"/>
    <s v="Libretas Azules"/>
    <m/>
  </r>
  <r>
    <n v="8611642"/>
    <n v="8611642"/>
    <x v="20"/>
    <x v="20"/>
    <n v="1"/>
    <s v="Libretas Azules"/>
    <m/>
  </r>
  <r>
    <n v="8611661"/>
    <n v="8611661"/>
    <x v="20"/>
    <x v="20"/>
    <n v="1"/>
    <s v="Libretas Azules"/>
    <m/>
  </r>
  <r>
    <n v="8611979"/>
    <n v="8611980"/>
    <x v="20"/>
    <x v="20"/>
    <n v="2"/>
    <s v="Libretas Azules"/>
    <m/>
  </r>
  <r>
    <n v="8611989"/>
    <n v="8611989"/>
    <x v="20"/>
    <x v="20"/>
    <n v="1"/>
    <s v="Libretas Azules"/>
    <m/>
  </r>
  <r>
    <n v="8611990"/>
    <n v="8611990"/>
    <x v="20"/>
    <x v="20"/>
    <n v="1"/>
    <s v="Libretas Azules"/>
    <m/>
  </r>
  <r>
    <n v="8612068"/>
    <n v="8612070"/>
    <x v="20"/>
    <x v="20"/>
    <n v="3"/>
    <s v="Libretas Azules"/>
    <m/>
  </r>
  <r>
    <n v="8645033"/>
    <n v="8645046"/>
    <x v="23"/>
    <x v="23"/>
    <n v="14"/>
    <s v="Libretas Azules"/>
    <m/>
  </r>
  <r>
    <n v="8665271"/>
    <n v="8665428"/>
    <x v="25"/>
    <x v="25"/>
    <n v="158"/>
    <s v="Libretas Azules"/>
    <s v="14 Libretas enganchadas"/>
  </r>
  <r>
    <n v="8665638"/>
    <n v="8665640"/>
    <x v="26"/>
    <x v="26"/>
    <n v="3"/>
    <s v="Libretas Azules"/>
    <m/>
  </r>
  <r>
    <n v="8665701"/>
    <n v="8665704"/>
    <x v="26"/>
    <x v="26"/>
    <n v="4"/>
    <s v="Libretas Azules"/>
    <m/>
  </r>
  <r>
    <n v="8733364"/>
    <n v="8733364"/>
    <x v="27"/>
    <x v="27"/>
    <n v="1"/>
    <s v="Libretas Azules"/>
    <s v="115 Libretas enganchadas"/>
  </r>
  <r>
    <n v="8734357"/>
    <n v="8734431"/>
    <x v="25"/>
    <x v="25"/>
    <n v="75"/>
    <s v="Libretas Azules"/>
    <m/>
  </r>
  <r>
    <n v="8739594"/>
    <n v="8740261"/>
    <x v="18"/>
    <x v="18"/>
    <n v="668"/>
    <s v="Libretas Azules"/>
    <m/>
  </r>
  <r>
    <n v="8773231"/>
    <n v="8773329"/>
    <x v="19"/>
    <x v="19"/>
    <n v="99"/>
    <s v="Libretas Azules"/>
    <m/>
  </r>
  <r>
    <n v="8779459"/>
    <n v="8780011"/>
    <x v="28"/>
    <x v="28"/>
    <n v="553"/>
    <s v="Libretas Azules"/>
    <s v="29 Libretas enganchadas"/>
  </r>
  <r>
    <n v="8780012"/>
    <n v="8780365"/>
    <x v="18"/>
    <x v="18"/>
    <n v="354"/>
    <s v="Libretas Azules"/>
    <m/>
  </r>
  <r>
    <n v="8784781"/>
    <n v="8784781"/>
    <x v="20"/>
    <x v="20"/>
    <n v="1"/>
    <s v="Libretas Azules"/>
    <m/>
  </r>
  <r>
    <n v="8807339"/>
    <n v="8807340"/>
    <x v="29"/>
    <x v="29"/>
    <n v="2"/>
    <s v="Libretas Azules"/>
    <m/>
  </r>
  <r>
    <n v="8807591"/>
    <n v="8808539"/>
    <x v="29"/>
    <x v="29"/>
    <n v="949"/>
    <s v="Libretas Azules"/>
    <m/>
  </r>
  <r>
    <n v="8808540"/>
    <n v="8808850"/>
    <x v="18"/>
    <x v="18"/>
    <n v="311"/>
    <s v="Libretas Azules"/>
    <m/>
  </r>
  <r>
    <n v="8815848"/>
    <n v="8816207"/>
    <x v="30"/>
    <x v="30"/>
    <n v="360"/>
    <s v="Libretas Azules"/>
    <s v="51 Libretas enganchadas"/>
  </r>
  <r>
    <n v="8816969"/>
    <n v="8817092"/>
    <x v="31"/>
    <x v="31"/>
    <n v="124"/>
    <s v="Libretas Azules"/>
    <s v="22 Libretas enganchadas"/>
  </r>
  <r>
    <n v="8817093"/>
    <n v="8817244"/>
    <x v="25"/>
    <x v="25"/>
    <n v="152"/>
    <s v="Libretas Azules"/>
    <m/>
  </r>
  <r>
    <n v="8827969"/>
    <n v="8829080"/>
    <x v="32"/>
    <x v="32"/>
    <n v="1112"/>
    <s v="Libretas Azules"/>
    <m/>
  </r>
  <r>
    <n v="8834401"/>
    <n v="8837360"/>
    <x v="20"/>
    <x v="20"/>
    <n v="2960"/>
    <s v="Libretas Azules"/>
    <m/>
  </r>
  <r>
    <n v="8837976"/>
    <n v="8838146"/>
    <x v="33"/>
    <x v="33"/>
    <n v="171"/>
    <s v="Libretas Azules"/>
    <s v="249 Libretas enganchadas"/>
  </r>
  <r>
    <n v="8842321"/>
    <n v="8842340"/>
    <x v="27"/>
    <x v="27"/>
    <n v="20"/>
    <s v="Libretas Azules"/>
    <m/>
  </r>
  <r>
    <n v="8842361"/>
    <n v="8843195"/>
    <x v="27"/>
    <x v="27"/>
    <n v="835"/>
    <s v="Libretas Azules"/>
    <m/>
  </r>
  <r>
    <n v="8843368"/>
    <n v="8843439"/>
    <x v="22"/>
    <x v="22"/>
    <n v="72"/>
    <s v="Libretas Azules"/>
    <m/>
  </r>
  <r>
    <n v="8858171"/>
    <n v="8858654"/>
    <x v="30"/>
    <x v="30"/>
    <n v="484"/>
    <s v="Libretas Azules"/>
    <m/>
  </r>
  <r>
    <n v="8859020"/>
    <n v="8859307"/>
    <x v="18"/>
    <x v="18"/>
    <n v="288"/>
    <s v="Libretas Azules"/>
    <m/>
  </r>
  <r>
    <n v="8859730"/>
    <n v="8859758"/>
    <x v="34"/>
    <x v="34"/>
    <n v="29"/>
    <s v="Libretas Azules"/>
    <m/>
  </r>
  <r>
    <n v="8884121"/>
    <n v="8884419"/>
    <x v="33"/>
    <x v="33"/>
    <n v="299"/>
    <s v="Libretas Azules"/>
    <m/>
  </r>
  <r>
    <n v="8884420"/>
    <n v="8884520"/>
    <x v="25"/>
    <x v="25"/>
    <n v="101"/>
    <s v="Libretas Azules"/>
    <m/>
  </r>
  <r>
    <n v="8894441"/>
    <n v="8894723"/>
    <x v="31"/>
    <x v="31"/>
    <n v="283"/>
    <s v="Libretas Azules"/>
    <m/>
  </r>
  <r>
    <n v="8894724"/>
    <n v="8894876"/>
    <x v="22"/>
    <x v="22"/>
    <n v="153"/>
    <s v="Libretas Azules"/>
    <m/>
  </r>
  <r>
    <n v="8903481"/>
    <n v="8903576"/>
    <x v="19"/>
    <x v="19"/>
    <n v="96"/>
    <s v="Libretas Azules"/>
    <m/>
  </r>
  <r>
    <n v="8906111"/>
    <n v="8906858"/>
    <x v="35"/>
    <x v="35"/>
    <n v="748"/>
    <s v="Libretas Azules"/>
    <m/>
  </r>
  <r>
    <n v="8915685"/>
    <n v="8916192"/>
    <x v="30"/>
    <x v="30"/>
    <n v="508"/>
    <s v="Libretas Azules"/>
    <m/>
  </r>
  <r>
    <n v="8916193"/>
    <n v="8916521"/>
    <x v="31"/>
    <x v="31"/>
    <n v="329"/>
    <s v="Libretas Azules"/>
    <m/>
  </r>
  <r>
    <n v="8940971"/>
    <n v="8940971"/>
    <x v="36"/>
    <x v="36"/>
    <n v="1"/>
    <s v="Libretas Azules"/>
    <s v="9 Libretas enganchadas"/>
  </r>
  <r>
    <n v="8941314"/>
    <n v="8941337"/>
    <x v="37"/>
    <x v="37"/>
    <n v="24"/>
    <s v="Libretas Azules"/>
    <m/>
  </r>
  <r>
    <n v="8941397"/>
    <n v="8941452"/>
    <x v="34"/>
    <x v="34"/>
    <n v="56"/>
    <s v="Libretas Azules"/>
    <m/>
  </r>
  <r>
    <n v="8955419"/>
    <n v="8955420"/>
    <x v="22"/>
    <x v="22"/>
    <n v="2"/>
    <s v="Libretas Azules"/>
    <m/>
  </r>
  <r>
    <n v="8955429"/>
    <n v="8955569"/>
    <x v="22"/>
    <x v="22"/>
    <n v="141"/>
    <s v="Libretas Azules"/>
    <m/>
  </r>
  <r>
    <n v="8955570"/>
    <n v="8955699"/>
    <x v="25"/>
    <x v="25"/>
    <n v="130"/>
    <s v="Libretas Azules"/>
    <m/>
  </r>
  <r>
    <n v="8955709"/>
    <n v="8955785"/>
    <x v="36"/>
    <x v="36"/>
    <n v="77"/>
    <s v="Libretas Azules"/>
    <m/>
  </r>
  <r>
    <n v="8957041"/>
    <n v="8957168"/>
    <x v="25"/>
    <x v="25"/>
    <n v="128"/>
    <s v="Libretas Azules"/>
    <m/>
  </r>
  <r>
    <n v="8957325"/>
    <n v="8957420"/>
    <x v="24"/>
    <x v="24"/>
    <n v="96"/>
    <s v="Libretas Azules"/>
    <m/>
  </r>
  <r>
    <n v="8957521"/>
    <n v="8957574"/>
    <x v="34"/>
    <x v="34"/>
    <n v="54"/>
    <s v="Libretas Azules"/>
    <m/>
  </r>
  <r>
    <n v="8973521"/>
    <n v="8974391"/>
    <x v="27"/>
    <x v="27"/>
    <n v="871"/>
    <s v="Libretas Azules"/>
    <s v="Libretas en cancilleria"/>
  </r>
  <r>
    <n v="8974392"/>
    <n v="8974974"/>
    <x v="30"/>
    <x v="30"/>
    <n v="583"/>
    <s v="Libretas Azules"/>
    <s v="Libretas en cancilleria"/>
  </r>
  <r>
    <n v="8974975"/>
    <n v="8975380"/>
    <x v="31"/>
    <x v="31"/>
    <n v="406"/>
    <s v="Libretas Azules"/>
    <s v="Libretas en cancilleria"/>
  </r>
  <r>
    <n v="8979141"/>
    <n v="8979141"/>
    <x v="38"/>
    <x v="38"/>
    <n v="1"/>
    <s v="Libretas Azules"/>
    <m/>
  </r>
  <r>
    <n v="8983761"/>
    <n v="8984358"/>
    <x v="28"/>
    <x v="28"/>
    <n v="598"/>
    <s v="Libretas Azules"/>
    <s v="Libretas en cancilleria"/>
  </r>
  <r>
    <n v="8984359"/>
    <n v="8984427"/>
    <x v="37"/>
    <x v="37"/>
    <n v="69"/>
    <s v="Libretas Azules"/>
    <s v="Libretas en cancilleria"/>
  </r>
  <r>
    <n v="8984428"/>
    <n v="8984531"/>
    <x v="36"/>
    <x v="36"/>
    <n v="104"/>
    <s v="Libretas Azules"/>
    <s v="Libretas en cancilleria"/>
  </r>
  <r>
    <n v="8985641"/>
    <n v="8988407"/>
    <x v="20"/>
    <x v="20"/>
    <n v="2767"/>
    <s v="Libretas Azules"/>
    <s v="Libretas en cancilleria"/>
  </r>
  <r>
    <n v="9003041"/>
    <n v="9004269"/>
    <x v="32"/>
    <x v="32"/>
    <n v="1229"/>
    <s v="Libretas Azules"/>
    <s v="Libretas en cancilleria"/>
  </r>
  <r>
    <n v="9004422"/>
    <n v="9004536"/>
    <x v="24"/>
    <x v="24"/>
    <n v="115"/>
    <s v="Libretas Azules"/>
    <m/>
  </r>
  <r>
    <n v="9016495"/>
    <n v="9016899"/>
    <x v="30"/>
    <x v="30"/>
    <n v="405"/>
    <s v="Libretas Azules"/>
    <m/>
  </r>
  <r>
    <n v="9021804"/>
    <n v="9022160"/>
    <x v="39"/>
    <x v="38"/>
    <n v="357"/>
    <s v="Libretas Azules"/>
    <s v="17 Libretas enganchadas"/>
  </r>
  <r>
    <n v="9022245"/>
    <n v="9022260"/>
    <x v="40"/>
    <x v="39"/>
    <n v="16"/>
    <s v="Libretas Azules"/>
    <m/>
  </r>
  <r>
    <n v="9027868"/>
    <n v="9028720"/>
    <x v="41"/>
    <x v="38"/>
    <n v="853"/>
    <s v="Libretas Azules"/>
    <s v="08 Libretas enganchadas"/>
  </r>
  <r>
    <n v="9029257"/>
    <n v="9029920"/>
    <x v="42"/>
    <x v="38"/>
    <n v="664"/>
    <s v="Libretas Azules"/>
    <s v="14 Libretas enganchadas"/>
  </r>
  <r>
    <n v="9037041"/>
    <n v="9037640"/>
    <x v="43"/>
    <x v="38"/>
    <n v="600"/>
    <s v="Libretas Azules"/>
    <s v="9 Libretas enganchadas"/>
  </r>
  <r>
    <n v="9038700"/>
    <n v="9039240"/>
    <x v="44"/>
    <x v="38"/>
    <n v="541"/>
    <s v="Libretas Azules"/>
    <s v="1 Libretas enganchadas"/>
  </r>
  <r>
    <n v="9041395"/>
    <n v="9042520"/>
    <x v="45"/>
    <x v="38"/>
    <n v="1126"/>
    <s v="Libretas Azules"/>
    <m/>
  </r>
  <r>
    <n v="9043178"/>
    <n v="9044520"/>
    <x v="46"/>
    <x v="38"/>
    <n v="1343"/>
    <s v="Libretas Azules"/>
    <s v="3 libretas enganchadas"/>
  </r>
  <r>
    <n v="9047453"/>
    <n v="9047520"/>
    <x v="47"/>
    <x v="38"/>
    <n v="68"/>
    <s v="Libretas Azules"/>
    <m/>
  </r>
  <r>
    <n v="9048682"/>
    <n v="9049520"/>
    <x v="48"/>
    <x v="38"/>
    <n v="839"/>
    <s v="Libretas Azules"/>
    <s v="10 Libretas enganchadas"/>
  </r>
  <r>
    <n v="9055229"/>
    <n v="9056680"/>
    <x v="38"/>
    <x v="38"/>
    <n v="1452"/>
    <s v="Libretas Azules"/>
    <m/>
  </r>
  <r>
    <n v="9059142"/>
    <n v="9059200"/>
    <x v="49"/>
    <x v="38"/>
    <n v="59"/>
    <s v="Libretas Azules"/>
    <m/>
  </r>
  <r>
    <n v="9059267"/>
    <n v="9060600"/>
    <x v="50"/>
    <x v="38"/>
    <n v="1334"/>
    <s v="Libretas Azules"/>
    <s v="17 Libretas enganchadas"/>
  </r>
  <r>
    <n v="9061391"/>
    <n v="9063320"/>
    <x v="51"/>
    <x v="38"/>
    <n v="1930"/>
    <s v="Libretas Azules"/>
    <m/>
  </r>
  <r>
    <n v="9063471"/>
    <n v="9064920"/>
    <x v="52"/>
    <x v="38"/>
    <n v="1450"/>
    <s v="Libretas Azules"/>
    <s v="1 Libretas enganchadas"/>
  </r>
  <r>
    <n v="9064994"/>
    <n v="9066920"/>
    <x v="53"/>
    <x v="38"/>
    <n v="1927"/>
    <s v="Libretas Azules"/>
    <s v="2 Libretas enganchadas"/>
  </r>
  <r>
    <n v="9066921"/>
    <n v="9068520"/>
    <x v="47"/>
    <x v="38"/>
    <n v="1600"/>
    <s v="Libretas Azules"/>
    <m/>
  </r>
  <r>
    <n v="9068662"/>
    <n v="9071280"/>
    <x v="49"/>
    <x v="38"/>
    <n v="2619"/>
    <s v="Libretas Azules"/>
    <s v="8 Libretas enganchadas"/>
  </r>
  <r>
    <n v="9071281"/>
    <n v="9163000"/>
    <x v="54"/>
    <x v="38"/>
    <n v="91720"/>
    <s v="Libretas Azules"/>
    <m/>
  </r>
  <r>
    <n v="9163001"/>
    <n v="9395000"/>
    <x v="55"/>
    <x v="38"/>
    <n v="232000"/>
    <s v="Libretas Azules"/>
    <m/>
  </r>
  <r>
    <n v="9395001"/>
    <n v="9399944"/>
    <x v="54"/>
    <x v="38"/>
    <n v="4944"/>
    <s v="Libretas Azules"/>
    <m/>
  </r>
  <r>
    <s v="0000027"/>
    <s v="0000029"/>
    <x v="54"/>
    <x v="38"/>
    <n v="3"/>
    <s v="Libretas refugiados"/>
    <m/>
  </r>
  <r>
    <s v="0000032"/>
    <s v="0000040"/>
    <x v="54"/>
    <x v="38"/>
    <n v="9"/>
    <s v="Libretas refugiados"/>
    <m/>
  </r>
  <r>
    <s v="0000041"/>
    <s v="0000100"/>
    <x v="54"/>
    <x v="38"/>
    <n v="60"/>
    <s v="Libretas refugiados"/>
    <m/>
  </r>
  <r>
    <s v="0015001"/>
    <s v="0016900"/>
    <x v="54"/>
    <x v="38"/>
    <n v="1900"/>
    <s v="Libretas Diplomaticas"/>
    <m/>
  </r>
  <r>
    <s v="0016701"/>
    <s v="0016900"/>
    <x v="54"/>
    <x v="38"/>
    <n v="200"/>
    <s v="Libretas oficiales"/>
    <m/>
  </r>
  <r>
    <s v="7374945"/>
    <s v="7381944"/>
    <x v="54"/>
    <x v="38"/>
    <n v="7000"/>
    <s v="Libretas Negra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80531"/>
    <n v="7480550"/>
    <x v="16"/>
    <s v="Guadalupe"/>
    <n v="20"/>
  </r>
  <r>
    <n v="7655930"/>
    <n v="7655930"/>
    <x v="19"/>
    <s v="Nueva York"/>
    <n v="1"/>
  </r>
  <r>
    <n v="7655946"/>
    <n v="7655948"/>
    <x v="19"/>
    <s v="Nueva York"/>
    <n v="3"/>
  </r>
  <r>
    <n v="7660628"/>
    <n v="7660634"/>
    <x v="20"/>
    <s v="Antigua y Barbuda"/>
    <n v="7"/>
  </r>
  <r>
    <n v="7660645"/>
    <n v="7660660"/>
    <x v="20"/>
    <s v="Antigua y Barbuda"/>
    <n v="16"/>
  </r>
  <r>
    <n v="7713417"/>
    <n v="7713419"/>
    <x v="19"/>
    <s v="Nueva York"/>
    <n v="3"/>
  </r>
  <r>
    <n v="7715401"/>
    <n v="7715403"/>
    <x v="19"/>
    <s v="Nueva York"/>
    <n v="3"/>
  </r>
  <r>
    <n v="7715406"/>
    <n v="7715410"/>
    <x v="19"/>
    <s v="Nueva York"/>
    <n v="5"/>
  </r>
  <r>
    <n v="7715421"/>
    <n v="7715427"/>
    <x v="19"/>
    <s v="Nueva York"/>
    <n v="7"/>
  </r>
  <r>
    <n v="7715429"/>
    <n v="7715429"/>
    <x v="19"/>
    <s v="Nueva York"/>
    <n v="1"/>
  </r>
  <r>
    <n v="7715430"/>
    <n v="7715431"/>
    <x v="19"/>
    <s v="Nueva York"/>
    <n v="2"/>
  </r>
  <r>
    <n v="7738722"/>
    <n v="7738725"/>
    <x v="21"/>
    <s v="Boston"/>
    <n v="4"/>
  </r>
  <r>
    <n v="7756799"/>
    <n v="7756799"/>
    <x v="22"/>
    <s v="Panama"/>
    <n v="1"/>
  </r>
  <r>
    <n v="7922431"/>
    <n v="7922431"/>
    <x v="19"/>
    <s v="Nueva York"/>
    <n v="1"/>
  </r>
  <r>
    <n v="7922436"/>
    <n v="7922436"/>
    <x v="19"/>
    <s v="Nueva York"/>
    <n v="1"/>
  </r>
  <r>
    <n v="7922440"/>
    <n v="7922440"/>
    <x v="19"/>
    <s v="Nueva York"/>
    <n v="1"/>
  </r>
  <r>
    <n v="7924671"/>
    <n v="7924672"/>
    <x v="21"/>
    <s v="Boston"/>
    <n v="2"/>
  </r>
  <r>
    <n v="7946486"/>
    <n v="7946512"/>
    <x v="23"/>
    <s v="Amsterdam"/>
    <n v="27"/>
  </r>
  <r>
    <n v="8032883"/>
    <n v="8032957"/>
    <x v="24"/>
    <s v="New Orleans"/>
    <n v="75"/>
  </r>
  <r>
    <n v="8141281"/>
    <n v="8141359"/>
    <x v="23"/>
    <s v="Amsterdam"/>
    <n v="79"/>
  </r>
  <r>
    <n v="8172051"/>
    <n v="8172080"/>
    <x v="19"/>
    <s v="Nueva York"/>
    <n v="30"/>
  </r>
  <r>
    <n v="8178222"/>
    <n v="8178253"/>
    <x v="23"/>
    <s v="Amsterdam"/>
    <n v="32"/>
  </r>
  <r>
    <n v="8196572"/>
    <n v="8197106"/>
    <x v="17"/>
    <s v="Miami"/>
    <n v="535"/>
  </r>
  <r>
    <n v="8226320"/>
    <n v="8226320"/>
    <x v="21"/>
    <s v="Boston"/>
    <n v="1"/>
  </r>
  <r>
    <n v="8316521"/>
    <n v="8316780"/>
    <x v="17"/>
    <s v="Miami"/>
    <n v="260"/>
  </r>
  <r>
    <n v="8357368"/>
    <n v="8357370"/>
    <x v="18"/>
    <s v="Hamburgo"/>
    <n v="3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3"/>
    <s v="Amsterdam"/>
    <n v="53"/>
  </r>
  <r>
    <n v="8425440"/>
    <n v="8425491"/>
    <x v="23"/>
    <s v="Amsterdam"/>
    <n v="52"/>
  </r>
  <r>
    <n v="8546351"/>
    <n v="8546737"/>
    <x v="17"/>
    <s v="Miami"/>
    <n v="387"/>
  </r>
  <r>
    <n v="8586042"/>
    <n v="8586059"/>
    <x v="23"/>
    <s v="Amsterdam"/>
    <n v="18"/>
  </r>
  <r>
    <n v="8589231"/>
    <n v="8589274"/>
    <x v="18"/>
    <s v="Hamburgo"/>
    <n v="44"/>
  </r>
  <r>
    <n v="8611041"/>
    <n v="8611041"/>
    <x v="19"/>
    <s v="Nueva York"/>
    <n v="1"/>
  </r>
  <r>
    <n v="8611043"/>
    <n v="8611043"/>
    <x v="19"/>
    <s v="Nueva York"/>
    <n v="1"/>
  </r>
  <r>
    <n v="8611050"/>
    <n v="8611050"/>
    <x v="19"/>
    <s v="Nueva York"/>
    <n v="1"/>
  </r>
  <r>
    <n v="8611063"/>
    <n v="8611063"/>
    <x v="19"/>
    <s v="Nueva York"/>
    <n v="1"/>
  </r>
  <r>
    <n v="8611066"/>
    <n v="8611066"/>
    <x v="19"/>
    <s v="Nueva York"/>
    <n v="1"/>
  </r>
  <r>
    <n v="8611069"/>
    <n v="8611080"/>
    <x v="19"/>
    <s v="Nueva York"/>
    <n v="12"/>
  </r>
  <r>
    <n v="8611101"/>
    <n v="8611123"/>
    <x v="19"/>
    <s v="Nueva York"/>
    <n v="23"/>
  </r>
  <r>
    <n v="8611141"/>
    <n v="8611157"/>
    <x v="19"/>
    <s v="Nueva York"/>
    <n v="17"/>
  </r>
  <r>
    <n v="8611161"/>
    <n v="8611161"/>
    <x v="19"/>
    <s v="Nueva York"/>
    <n v="1"/>
  </r>
  <r>
    <n v="8611182"/>
    <n v="8611183"/>
    <x v="19"/>
    <s v="Nueva York"/>
    <n v="2"/>
  </r>
  <r>
    <n v="8611309"/>
    <n v="8611310"/>
    <x v="19"/>
    <s v="Nueva York"/>
    <n v="2"/>
  </r>
  <r>
    <n v="8611312"/>
    <n v="8611312"/>
    <x v="19"/>
    <s v="Nueva York"/>
    <n v="1"/>
  </r>
  <r>
    <n v="8611404"/>
    <n v="8611404"/>
    <x v="19"/>
    <s v="Nueva York"/>
    <n v="1"/>
  </r>
  <r>
    <n v="8611410"/>
    <n v="8611410"/>
    <x v="19"/>
    <s v="Nueva York"/>
    <n v="1"/>
  </r>
  <r>
    <n v="8611412"/>
    <n v="8611412"/>
    <x v="19"/>
    <s v="Nueva York"/>
    <n v="1"/>
  </r>
  <r>
    <n v="8611414"/>
    <n v="8611417"/>
    <x v="19"/>
    <s v="Nueva York"/>
    <n v="4"/>
  </r>
  <r>
    <n v="8611419"/>
    <n v="8611420"/>
    <x v="19"/>
    <s v="Nueva York"/>
    <n v="2"/>
  </r>
  <r>
    <n v="8611423"/>
    <n v="8611423"/>
    <x v="19"/>
    <s v="Nueva York"/>
    <n v="1"/>
  </r>
  <r>
    <n v="8611428"/>
    <n v="8611428"/>
    <x v="19"/>
    <s v="Nueva York"/>
    <n v="1"/>
  </r>
  <r>
    <n v="8611431"/>
    <n v="8611431"/>
    <x v="19"/>
    <s v="Nueva York"/>
    <n v="1"/>
  </r>
  <r>
    <n v="8611436"/>
    <n v="8611437"/>
    <x v="19"/>
    <s v="Nueva York"/>
    <n v="2"/>
  </r>
  <r>
    <n v="8611642"/>
    <n v="8611642"/>
    <x v="19"/>
    <s v="Nueva York"/>
    <n v="1"/>
  </r>
  <r>
    <n v="8611661"/>
    <n v="8611661"/>
    <x v="19"/>
    <s v="Nueva York"/>
    <n v="1"/>
  </r>
  <r>
    <n v="8611979"/>
    <n v="8611980"/>
    <x v="19"/>
    <s v="Nueva York"/>
    <n v="2"/>
  </r>
  <r>
    <n v="8611989"/>
    <n v="8611989"/>
    <x v="19"/>
    <s v="Nueva York"/>
    <n v="1"/>
  </r>
  <r>
    <n v="8611990"/>
    <n v="8611990"/>
    <x v="19"/>
    <s v="Nueva York"/>
    <n v="1"/>
  </r>
  <r>
    <n v="8612068"/>
    <n v="8612070"/>
    <x v="19"/>
    <s v="Nueva York"/>
    <n v="3"/>
  </r>
  <r>
    <n v="8645033"/>
    <n v="8645046"/>
    <x v="23"/>
    <s v="Amsterdam"/>
    <n v="14"/>
  </r>
  <r>
    <n v="8665372"/>
    <n v="8665428"/>
    <x v="25"/>
    <s v="Genova"/>
    <n v="57"/>
  </r>
  <r>
    <n v="8734357"/>
    <n v="8734431"/>
    <x v="25"/>
    <s v="Genova"/>
    <n v="75"/>
  </r>
  <r>
    <n v="8739594"/>
    <n v="8740261"/>
    <x v="17"/>
    <s v="Miami"/>
    <n v="668"/>
  </r>
  <r>
    <n v="8752811"/>
    <n v="8752842"/>
    <x v="23"/>
    <s v="Amsterdam"/>
    <n v="32"/>
  </r>
  <r>
    <n v="8773231"/>
    <n v="8773329"/>
    <x v="18"/>
    <s v="Hamburgo"/>
    <n v="99"/>
  </r>
  <r>
    <n v="8779928"/>
    <n v="8780011"/>
    <x v="26"/>
    <s v="Madrid"/>
    <n v="84"/>
  </r>
  <r>
    <n v="8780012"/>
    <n v="8780365"/>
    <x v="17"/>
    <s v="Miami"/>
    <n v="354"/>
  </r>
  <r>
    <n v="8807339"/>
    <n v="8807340"/>
    <x v="27"/>
    <s v="Filadelfia (Pensilvania)"/>
    <n v="2"/>
  </r>
  <r>
    <n v="8808531"/>
    <n v="8808539"/>
    <x v="27"/>
    <s v="Filadelfia (Pensilvania)"/>
    <n v="9"/>
  </r>
  <r>
    <n v="8808540"/>
    <n v="8808850"/>
    <x v="17"/>
    <s v="Miami"/>
    <n v="311"/>
  </r>
  <r>
    <n v="8817093"/>
    <n v="8817244"/>
    <x v="25"/>
    <s v="Genova"/>
    <n v="152"/>
  </r>
  <r>
    <n v="8817556"/>
    <n v="8817580"/>
    <x v="23"/>
    <s v="Amsterdam"/>
    <n v="25"/>
  </r>
  <r>
    <n v="8828274"/>
    <n v="8829080"/>
    <x v="28"/>
    <s v="Orlando"/>
    <n v="807"/>
  </r>
  <r>
    <n v="8836491"/>
    <n v="8837360"/>
    <x v="19"/>
    <s v="Nueva York"/>
    <n v="870"/>
  </r>
  <r>
    <n v="8843158"/>
    <n v="8843195"/>
    <x v="21"/>
    <s v="Boston"/>
    <n v="38"/>
  </r>
  <r>
    <n v="8858208"/>
    <n v="8858654"/>
    <x v="29"/>
    <s v="Puerto Rico"/>
    <n v="447"/>
  </r>
  <r>
    <n v="8859020"/>
    <n v="8859307"/>
    <x v="17"/>
    <s v="Miami"/>
    <n v="288"/>
  </r>
  <r>
    <n v="8859643"/>
    <n v="8859665"/>
    <x v="23"/>
    <s v="Amsterdam"/>
    <n v="23"/>
  </r>
  <r>
    <n v="8884265"/>
    <n v="8884419"/>
    <x v="30"/>
    <s v="Milano"/>
    <n v="155"/>
  </r>
  <r>
    <n v="8884420"/>
    <n v="8884520"/>
    <x v="25"/>
    <s v="Genova"/>
    <n v="101"/>
  </r>
  <r>
    <n v="8894675"/>
    <n v="8894723"/>
    <x v="31"/>
    <s v="Barcelona"/>
    <n v="49"/>
  </r>
  <r>
    <n v="8894770"/>
    <n v="8894876"/>
    <x v="22"/>
    <s v="Panama"/>
    <n v="107"/>
  </r>
  <r>
    <n v="8903481"/>
    <n v="8903576"/>
    <x v="18"/>
    <s v="Hamburgo"/>
    <n v="96"/>
  </r>
  <r>
    <n v="8915685"/>
    <n v="8916192"/>
    <x v="29"/>
    <s v="Puerto Rico"/>
    <n v="508"/>
  </r>
  <r>
    <n v="8916193"/>
    <n v="8916521"/>
    <x v="31"/>
    <s v="Barcelona"/>
    <n v="329"/>
  </r>
  <r>
    <n v="8941438"/>
    <n v="8941452"/>
    <x v="32"/>
    <s v="Houston"/>
    <n v="15"/>
  </r>
  <r>
    <n v="8941544"/>
    <n v="8941562"/>
    <x v="23"/>
    <s v="Amsterdam"/>
    <n v="19"/>
  </r>
  <r>
    <n v="8955419"/>
    <n v="8955420"/>
    <x v="22"/>
    <s v="Panama"/>
    <n v="2"/>
  </r>
  <r>
    <n v="8955429"/>
    <n v="8955569"/>
    <x v="22"/>
    <s v="Panama"/>
    <n v="141"/>
  </r>
  <r>
    <n v="8955570"/>
    <n v="8955699"/>
    <x v="25"/>
    <s v="Genova"/>
    <n v="130"/>
  </r>
  <r>
    <n v="8957041"/>
    <n v="8957168"/>
    <x v="25"/>
    <s v="Genova"/>
    <n v="128"/>
  </r>
  <r>
    <n v="8957481"/>
    <n v="8957520"/>
    <x v="23"/>
    <s v="Amsterdam"/>
    <n v="40"/>
  </r>
  <r>
    <n v="8957521"/>
    <n v="8957574"/>
    <x v="32"/>
    <s v="Houston"/>
    <n v="54"/>
  </r>
  <r>
    <n v="8973521"/>
    <n v="8974391"/>
    <x v="21"/>
    <s v="Boston"/>
    <n v="871"/>
  </r>
  <r>
    <n v="8974392"/>
    <n v="8974974"/>
    <x v="29"/>
    <s v="Puerto Rico"/>
    <n v="583"/>
  </r>
  <r>
    <n v="8974975"/>
    <n v="8975380"/>
    <x v="31"/>
    <s v="Barcelona"/>
    <n v="406"/>
  </r>
  <r>
    <n v="8983761"/>
    <n v="8984358"/>
    <x v="26"/>
    <s v="Madrid"/>
    <n v="598"/>
  </r>
  <r>
    <n v="8984407"/>
    <n v="8984427"/>
    <x v="33"/>
    <s v="Paris"/>
    <n v="21"/>
  </r>
  <r>
    <n v="8984458"/>
    <n v="8984531"/>
    <x v="34"/>
    <s v="Roma"/>
    <n v="74"/>
  </r>
  <r>
    <n v="8985641"/>
    <n v="8988407"/>
    <x v="19"/>
    <s v="Nueva York"/>
    <n v="2767"/>
  </r>
  <r>
    <n v="8995905"/>
    <n v="8995905"/>
    <x v="35"/>
    <s v="Islas Canarias"/>
    <n v="1"/>
  </r>
  <r>
    <n v="9003041"/>
    <n v="9004269"/>
    <x v="28"/>
    <s v="Orlando"/>
    <n v="1229"/>
  </r>
  <r>
    <n v="9004444"/>
    <n v="9004536"/>
    <x v="24"/>
    <s v="New Orleans"/>
    <n v="93"/>
  </r>
  <r>
    <n v="9014486"/>
    <n v="9015385"/>
    <x v="36"/>
    <s v="New Jersey"/>
    <n v="900"/>
  </r>
  <r>
    <n v="9015386"/>
    <n v="9016050"/>
    <x v="21"/>
    <s v="Boston"/>
    <n v="665"/>
  </r>
  <r>
    <n v="9016495"/>
    <n v="9016899"/>
    <x v="29"/>
    <s v="Puerto Rico"/>
    <n v="405"/>
  </r>
  <r>
    <n v="9022245"/>
    <n v="9022260"/>
    <x v="37"/>
    <s v="Exterior"/>
    <n v="11"/>
  </r>
  <r>
    <n v="9042203"/>
    <n v="9042520"/>
    <x v="38"/>
    <m/>
    <n v="318"/>
  </r>
  <r>
    <n v="9051121"/>
    <n v="9053551"/>
    <x v="19"/>
    <s v="Nueva York"/>
    <n v="2431"/>
  </r>
  <r>
    <n v="9053552"/>
    <n v="9054290"/>
    <x v="27"/>
    <s v="Filadelfia (Pensilvania)"/>
    <n v="739"/>
  </r>
  <r>
    <n v="9054479"/>
    <n v="9054557"/>
    <x v="33"/>
    <s v="Paris"/>
    <n v="79"/>
  </r>
  <r>
    <n v="9054558"/>
    <n v="9054862"/>
    <x v="17"/>
    <s v="Miami"/>
    <n v="305"/>
  </r>
  <r>
    <n v="9055860"/>
    <n v="9055864"/>
    <x v="39"/>
    <m/>
    <n v="5"/>
  </r>
  <r>
    <n v="9056077"/>
    <n v="9056680"/>
    <x v="39"/>
    <m/>
    <n v="604"/>
  </r>
  <r>
    <n v="9060031"/>
    <n v="9060600"/>
    <x v="40"/>
    <m/>
    <n v="570"/>
  </r>
  <r>
    <n v="9060753"/>
    <n v="9061308"/>
    <x v="21"/>
    <s v="Boston"/>
    <n v="556"/>
  </r>
  <r>
    <n v="9071281"/>
    <n v="9071676"/>
    <x v="26"/>
    <s v="Madrid"/>
    <n v="396"/>
  </r>
  <r>
    <n v="9071677"/>
    <n v="9071817"/>
    <x v="34"/>
    <s v="Roma"/>
    <n v="141"/>
  </r>
  <r>
    <n v="9071983"/>
    <n v="9072052"/>
    <x v="33"/>
    <s v="Paris"/>
    <n v="70"/>
  </r>
  <r>
    <n v="9074826"/>
    <n v="9074959"/>
    <x v="41"/>
    <s v="Chile"/>
    <n v="134"/>
  </r>
  <r>
    <n v="9077486"/>
    <n v="9078160"/>
    <x v="42"/>
    <m/>
    <n v="675"/>
  </r>
  <r>
    <n v="9079243"/>
    <n v="9079560"/>
    <x v="43"/>
    <m/>
    <n v="318"/>
  </r>
  <r>
    <n v="9086081"/>
    <n v="9086664"/>
    <x v="26"/>
    <s v="Madrid"/>
    <n v="584"/>
  </r>
  <r>
    <n v="9086665"/>
    <n v="9087047"/>
    <x v="29"/>
    <s v="Puerto Rico"/>
    <n v="383"/>
  </r>
  <r>
    <n v="9087048"/>
    <n v="9087185"/>
    <x v="25"/>
    <s v="Genova"/>
    <n v="138"/>
  </r>
  <r>
    <n v="9087186"/>
    <n v="9087293"/>
    <x v="32"/>
    <s v="Houston"/>
    <n v="108"/>
  </r>
  <r>
    <n v="9087294"/>
    <n v="9087396"/>
    <x v="34"/>
    <s v="Roma"/>
    <n v="103"/>
  </r>
  <r>
    <n v="9087988"/>
    <n v="9089480"/>
    <x v="44"/>
    <m/>
    <n v="1493"/>
  </r>
  <r>
    <n v="9091784"/>
    <n v="9092600"/>
    <x v="45"/>
    <m/>
    <n v="817"/>
  </r>
  <r>
    <n v="9096246"/>
    <n v="9097200"/>
    <x v="46"/>
    <m/>
    <n v="955"/>
  </r>
  <r>
    <n v="9097201"/>
    <n v="9098077"/>
    <x v="27"/>
    <s v="Filadelfia (Pensilvania)"/>
    <n v="877"/>
  </r>
  <r>
    <n v="9098898"/>
    <n v="9099280"/>
    <x v="47"/>
    <m/>
    <n v="383"/>
  </r>
  <r>
    <n v="9099481"/>
    <n v="9100680"/>
    <x v="48"/>
    <m/>
    <n v="1200"/>
  </r>
  <r>
    <n v="9101262"/>
    <n v="9102800"/>
    <x v="49"/>
    <m/>
    <n v="1539"/>
  </r>
  <r>
    <n v="9103641"/>
    <n v="9104600"/>
    <x v="50"/>
    <m/>
    <n v="960"/>
  </r>
  <r>
    <n v="9104619"/>
    <n v="9104868"/>
    <x v="31"/>
    <s v="Barcelona"/>
    <n v="250"/>
  </r>
  <r>
    <n v="9104869"/>
    <n v="9105083"/>
    <x v="41"/>
    <s v="Chile"/>
    <n v="215"/>
  </r>
  <r>
    <n v="9105084"/>
    <n v="9105189"/>
    <x v="24"/>
    <s v="New Orleans"/>
    <n v="106"/>
  </r>
  <r>
    <n v="9105280"/>
    <n v="9106206"/>
    <x v="36"/>
    <s v="New Jersey"/>
    <n v="927"/>
  </r>
  <r>
    <n v="9106280"/>
    <n v="9107440"/>
    <x v="51"/>
    <m/>
    <n v="1161"/>
  </r>
  <r>
    <n v="9108485"/>
    <n v="9108500"/>
    <x v="52"/>
    <m/>
    <n v="16"/>
  </r>
  <r>
    <n v="9108514"/>
    <n v="9108640"/>
    <x v="52"/>
    <m/>
    <n v="127"/>
  </r>
  <r>
    <n v="9108741"/>
    <n v="9110480"/>
    <x v="53"/>
    <m/>
    <n v="1740"/>
  </r>
  <r>
    <n v="9110481"/>
    <n v="9110538"/>
    <x v="33"/>
    <s v="Paris"/>
    <n v="58"/>
  </r>
  <r>
    <n v="9110539"/>
    <n v="9110591"/>
    <x v="32"/>
    <s v="Houston"/>
    <n v="53"/>
  </r>
  <r>
    <n v="9110592"/>
    <n v="9112600"/>
    <x v="45"/>
    <m/>
    <n v="2009"/>
  </r>
  <r>
    <n v="9112601"/>
    <n v="9113600"/>
    <x v="50"/>
    <m/>
    <n v="1000"/>
  </r>
  <r>
    <n v="9113601"/>
    <n v="9115200"/>
    <x v="52"/>
    <m/>
    <n v="1600"/>
  </r>
  <r>
    <n v="9115201"/>
    <n v="9116400"/>
    <x v="47"/>
    <m/>
    <n v="1200"/>
  </r>
  <r>
    <n v="9116401"/>
    <n v="9117220"/>
    <x v="30"/>
    <s v="Milano"/>
    <n v="820"/>
  </r>
  <r>
    <n v="9117221"/>
    <n v="9323000"/>
    <x v="54"/>
    <m/>
    <n v="205780"/>
  </r>
  <r>
    <n v="9323001"/>
    <n v="9395000"/>
    <x v="55"/>
    <m/>
    <n v="72000"/>
  </r>
  <r>
    <n v="9395001"/>
    <n v="9399944"/>
    <x v="54"/>
    <m/>
    <n v="4944"/>
  </r>
  <r>
    <n v="9399945"/>
    <n v="9781400"/>
    <x v="56"/>
    <m/>
    <n v="381456"/>
  </r>
  <r>
    <s v="0000027"/>
    <s v="0000029"/>
    <x v="54"/>
    <m/>
    <n v="3"/>
  </r>
  <r>
    <s v="0000032"/>
    <s v="0000040"/>
    <x v="54"/>
    <m/>
    <n v="9"/>
  </r>
  <r>
    <s v="0000041"/>
    <s v="0000100"/>
    <x v="54"/>
    <m/>
    <n v="60"/>
  </r>
  <r>
    <s v="0015301"/>
    <s v="0016900"/>
    <x v="54"/>
    <m/>
    <n v="1600"/>
  </r>
  <r>
    <s v="0016701"/>
    <s v="0016900"/>
    <x v="54"/>
    <m/>
    <n v="200"/>
  </r>
  <r>
    <s v="7374945"/>
    <s v="7381944"/>
    <x v="54"/>
    <m/>
    <n v="70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65839"/>
    <n v="7465840"/>
    <x v="19"/>
    <m/>
    <n v="2"/>
  </r>
  <r>
    <n v="7480531"/>
    <n v="7480550"/>
    <x v="16"/>
    <s v="Guadalupe"/>
    <n v="20"/>
  </r>
  <r>
    <n v="7655930"/>
    <n v="7655930"/>
    <x v="20"/>
    <s v="Nueva York"/>
    <n v="1"/>
  </r>
  <r>
    <n v="7655946"/>
    <n v="7655948"/>
    <x v="20"/>
    <s v="Nueva York"/>
    <n v="3"/>
  </r>
  <r>
    <n v="7660655"/>
    <n v="7660660"/>
    <x v="21"/>
    <s v="Antigua y Barbuda"/>
    <n v="6"/>
  </r>
  <r>
    <n v="7713417"/>
    <n v="7713419"/>
    <x v="20"/>
    <s v="Nueva York"/>
    <n v="3"/>
  </r>
  <r>
    <n v="7715401"/>
    <n v="7715403"/>
    <x v="20"/>
    <s v="Nueva York"/>
    <n v="3"/>
  </r>
  <r>
    <n v="7715406"/>
    <n v="7715410"/>
    <x v="20"/>
    <s v="Nueva York"/>
    <n v="5"/>
  </r>
  <r>
    <n v="7715421"/>
    <n v="7715427"/>
    <x v="20"/>
    <s v="Nueva York"/>
    <n v="7"/>
  </r>
  <r>
    <n v="7715429"/>
    <n v="7715429"/>
    <x v="20"/>
    <s v="Nueva York"/>
    <n v="1"/>
  </r>
  <r>
    <n v="7715430"/>
    <n v="7715431"/>
    <x v="20"/>
    <s v="Nueva York"/>
    <n v="2"/>
  </r>
  <r>
    <n v="7738722"/>
    <n v="7738725"/>
    <x v="22"/>
    <s v="Boston"/>
    <n v="4"/>
  </r>
  <r>
    <n v="7756799"/>
    <n v="7756799"/>
    <x v="23"/>
    <s v="Panama"/>
    <n v="1"/>
  </r>
  <r>
    <n v="7922431"/>
    <n v="7922431"/>
    <x v="20"/>
    <s v="Nueva York"/>
    <n v="1"/>
  </r>
  <r>
    <n v="7922436"/>
    <n v="7922436"/>
    <x v="20"/>
    <s v="Nueva York"/>
    <n v="1"/>
  </r>
  <r>
    <n v="7922440"/>
    <n v="7922440"/>
    <x v="20"/>
    <s v="Nueva York"/>
    <n v="1"/>
  </r>
  <r>
    <n v="7924671"/>
    <n v="7924672"/>
    <x v="22"/>
    <s v="Boston"/>
    <n v="2"/>
  </r>
  <r>
    <n v="7946506"/>
    <n v="7946512"/>
    <x v="24"/>
    <s v="Amsterdam"/>
    <n v="7"/>
  </r>
  <r>
    <n v="8032883"/>
    <n v="8032957"/>
    <x v="25"/>
    <s v="New Orleans"/>
    <n v="75"/>
  </r>
  <r>
    <n v="8141281"/>
    <n v="8141359"/>
    <x v="24"/>
    <s v="Amsterdam"/>
    <n v="79"/>
  </r>
  <r>
    <n v="8172051"/>
    <n v="8172080"/>
    <x v="20"/>
    <s v="Nueva York"/>
    <n v="30"/>
  </r>
  <r>
    <n v="8178222"/>
    <n v="8178253"/>
    <x v="24"/>
    <s v="Amsterdam"/>
    <n v="32"/>
  </r>
  <r>
    <n v="8196957"/>
    <n v="8197106"/>
    <x v="17"/>
    <s v="Miami"/>
    <n v="150"/>
  </r>
  <r>
    <n v="8226320"/>
    <n v="8226320"/>
    <x v="22"/>
    <s v="Boston"/>
    <n v="1"/>
  </r>
  <r>
    <n v="8316521"/>
    <n v="8316780"/>
    <x v="17"/>
    <s v="Miami"/>
    <n v="260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4"/>
    <s v="Amsterdam"/>
    <n v="53"/>
  </r>
  <r>
    <n v="8425440"/>
    <n v="8425491"/>
    <x v="24"/>
    <s v="Amsterdam"/>
    <n v="52"/>
  </r>
  <r>
    <n v="8546351"/>
    <n v="8546737"/>
    <x v="17"/>
    <s v="Miami"/>
    <n v="387"/>
  </r>
  <r>
    <n v="8586042"/>
    <n v="8586059"/>
    <x v="24"/>
    <s v="Amsterdam"/>
    <n v="18"/>
  </r>
  <r>
    <n v="8611041"/>
    <n v="8611041"/>
    <x v="20"/>
    <s v="Nueva York"/>
    <n v="1"/>
  </r>
  <r>
    <n v="8611043"/>
    <n v="8611043"/>
    <x v="20"/>
    <s v="Nueva York"/>
    <n v="1"/>
  </r>
  <r>
    <n v="8611050"/>
    <n v="8611050"/>
    <x v="20"/>
    <s v="Nueva York"/>
    <n v="1"/>
  </r>
  <r>
    <n v="8611063"/>
    <n v="8611063"/>
    <x v="20"/>
    <s v="Nueva York"/>
    <n v="1"/>
  </r>
  <r>
    <n v="8611066"/>
    <n v="8611066"/>
    <x v="20"/>
    <s v="Nueva York"/>
    <n v="1"/>
  </r>
  <r>
    <n v="8611069"/>
    <n v="8611080"/>
    <x v="20"/>
    <s v="Nueva York"/>
    <n v="12"/>
  </r>
  <r>
    <n v="8611101"/>
    <n v="8611123"/>
    <x v="20"/>
    <s v="Nueva York"/>
    <n v="23"/>
  </r>
  <r>
    <n v="8611141"/>
    <n v="8611157"/>
    <x v="20"/>
    <s v="Nueva York"/>
    <n v="17"/>
  </r>
  <r>
    <n v="8611161"/>
    <n v="8611161"/>
    <x v="20"/>
    <s v="Nueva York"/>
    <n v="1"/>
  </r>
  <r>
    <n v="8611182"/>
    <n v="8611183"/>
    <x v="20"/>
    <s v="Nueva York"/>
    <n v="2"/>
  </r>
  <r>
    <n v="8611309"/>
    <n v="8611310"/>
    <x v="20"/>
    <s v="Nueva York"/>
    <n v="2"/>
  </r>
  <r>
    <n v="8611312"/>
    <n v="8611312"/>
    <x v="20"/>
    <s v="Nueva York"/>
    <n v="1"/>
  </r>
  <r>
    <n v="8611404"/>
    <n v="8611404"/>
    <x v="20"/>
    <s v="Nueva York"/>
    <n v="1"/>
  </r>
  <r>
    <n v="8611410"/>
    <n v="8611410"/>
    <x v="20"/>
    <s v="Nueva York"/>
    <n v="1"/>
  </r>
  <r>
    <n v="8611412"/>
    <n v="8611412"/>
    <x v="20"/>
    <s v="Nueva York"/>
    <n v="1"/>
  </r>
  <r>
    <n v="8611414"/>
    <n v="8611417"/>
    <x v="20"/>
    <s v="Nueva York"/>
    <n v="4"/>
  </r>
  <r>
    <n v="8611419"/>
    <n v="8611420"/>
    <x v="20"/>
    <s v="Nueva York"/>
    <n v="2"/>
  </r>
  <r>
    <n v="8611423"/>
    <n v="8611423"/>
    <x v="20"/>
    <s v="Nueva York"/>
    <n v="1"/>
  </r>
  <r>
    <n v="8611428"/>
    <n v="8611428"/>
    <x v="20"/>
    <s v="Nueva York"/>
    <n v="1"/>
  </r>
  <r>
    <n v="8611431"/>
    <n v="8611431"/>
    <x v="20"/>
    <s v="Nueva York"/>
    <n v="1"/>
  </r>
  <r>
    <n v="8611436"/>
    <n v="8611437"/>
    <x v="20"/>
    <s v="Nueva York"/>
    <n v="2"/>
  </r>
  <r>
    <n v="8611642"/>
    <n v="8611642"/>
    <x v="20"/>
    <s v="Nueva York"/>
    <n v="1"/>
  </r>
  <r>
    <n v="8611661"/>
    <n v="8611661"/>
    <x v="20"/>
    <s v="Nueva York"/>
    <n v="1"/>
  </r>
  <r>
    <n v="8611979"/>
    <n v="8611980"/>
    <x v="20"/>
    <s v="Nueva York"/>
    <n v="2"/>
  </r>
  <r>
    <n v="8611989"/>
    <n v="8611989"/>
    <x v="20"/>
    <s v="Nueva York"/>
    <n v="1"/>
  </r>
  <r>
    <n v="8611990"/>
    <n v="8611990"/>
    <x v="20"/>
    <s v="Nueva York"/>
    <n v="1"/>
  </r>
  <r>
    <n v="8612068"/>
    <n v="8612070"/>
    <x v="20"/>
    <s v="Nueva York"/>
    <n v="3"/>
  </r>
  <r>
    <n v="8645033"/>
    <n v="8645046"/>
    <x v="24"/>
    <s v="Amsterdam"/>
    <n v="14"/>
  </r>
  <r>
    <n v="8734382"/>
    <n v="8734431"/>
    <x v="26"/>
    <s v="Genova"/>
    <n v="50"/>
  </r>
  <r>
    <n v="8739594"/>
    <n v="8740261"/>
    <x v="17"/>
    <s v="Miami"/>
    <n v="668"/>
  </r>
  <r>
    <n v="8752811"/>
    <n v="8752842"/>
    <x v="24"/>
    <s v="Amsterdam"/>
    <n v="32"/>
  </r>
  <r>
    <n v="8773240"/>
    <n v="8773329"/>
    <x v="18"/>
    <s v="Hamburgo"/>
    <n v="90"/>
  </r>
  <r>
    <n v="8780012"/>
    <n v="8780365"/>
    <x v="17"/>
    <s v="Miami"/>
    <n v="354"/>
  </r>
  <r>
    <n v="8808540"/>
    <n v="8808850"/>
    <x v="17"/>
    <s v="Miami"/>
    <n v="311"/>
  </r>
  <r>
    <n v="8816688"/>
    <n v="8816748"/>
    <x v="27"/>
    <s v="Madrid"/>
    <n v="61"/>
  </r>
  <r>
    <n v="8817093"/>
    <n v="8817244"/>
    <x v="26"/>
    <s v="Genova"/>
    <n v="152"/>
  </r>
  <r>
    <n v="8817556"/>
    <n v="8817580"/>
    <x v="24"/>
    <s v="Amsterdam"/>
    <n v="25"/>
  </r>
  <r>
    <n v="8828619"/>
    <n v="8829080"/>
    <x v="28"/>
    <s v="Orlando"/>
    <n v="462"/>
  </r>
  <r>
    <n v="8843158"/>
    <n v="8843195"/>
    <x v="22"/>
    <s v="Boston"/>
    <n v="38"/>
  </r>
  <r>
    <n v="8857819"/>
    <n v="8857819"/>
    <x v="29"/>
    <s v="Boston"/>
    <n v="1"/>
  </r>
  <r>
    <n v="8859020"/>
    <n v="8859307"/>
    <x v="17"/>
    <s v="Miami"/>
    <n v="288"/>
  </r>
  <r>
    <n v="8859643"/>
    <n v="8859665"/>
    <x v="24"/>
    <s v="Amsterdam"/>
    <n v="23"/>
  </r>
  <r>
    <n v="8884420"/>
    <n v="8884520"/>
    <x v="26"/>
    <s v="Genova"/>
    <n v="101"/>
  </r>
  <r>
    <n v="8903481"/>
    <n v="8903576"/>
    <x v="18"/>
    <s v="Hamburgo"/>
    <n v="96"/>
  </r>
  <r>
    <n v="8915743"/>
    <n v="8916192"/>
    <x v="30"/>
    <s v="Puerto Rico"/>
    <n v="450"/>
  </r>
  <r>
    <n v="8916491"/>
    <n v="8916521"/>
    <x v="31"/>
    <s v="Barcelona"/>
    <n v="31"/>
  </r>
  <r>
    <n v="8940098"/>
    <n v="8940100"/>
    <x v="32"/>
    <s v="Boston"/>
    <n v="3"/>
  </r>
  <r>
    <n v="8940171"/>
    <n v="8940818"/>
    <x v="33"/>
    <s v="Boston"/>
    <n v="648"/>
  </r>
  <r>
    <n v="8941544"/>
    <n v="8941562"/>
    <x v="24"/>
    <s v="Amsterdam"/>
    <n v="19"/>
  </r>
  <r>
    <n v="8955437"/>
    <n v="8955569"/>
    <x v="23"/>
    <s v="Panama"/>
    <n v="133"/>
  </r>
  <r>
    <n v="8955570"/>
    <n v="8955699"/>
    <x v="26"/>
    <s v="Genova"/>
    <n v="130"/>
  </r>
  <r>
    <n v="8957041"/>
    <n v="8957168"/>
    <x v="26"/>
    <s v="Genova"/>
    <n v="128"/>
  </r>
  <r>
    <n v="8957481"/>
    <n v="8957520"/>
    <x v="24"/>
    <s v="Amsterdam"/>
    <n v="40"/>
  </r>
  <r>
    <n v="8973521"/>
    <n v="8974391"/>
    <x v="22"/>
    <s v="Boston"/>
    <n v="871"/>
  </r>
  <r>
    <n v="8974392"/>
    <n v="8974974"/>
    <x v="30"/>
    <s v="Puerto Rico"/>
    <n v="583"/>
  </r>
  <r>
    <n v="8974975"/>
    <n v="8975380"/>
    <x v="31"/>
    <s v="Barcelona"/>
    <n v="406"/>
  </r>
  <r>
    <n v="8983761"/>
    <n v="8984358"/>
    <x v="27"/>
    <s v="Madrid"/>
    <n v="598"/>
  </r>
  <r>
    <n v="8986021"/>
    <n v="8988407"/>
    <x v="20"/>
    <s v="Nueva York"/>
    <n v="2387"/>
  </r>
  <r>
    <n v="8995905"/>
    <n v="8995905"/>
    <x v="34"/>
    <s v="Islas Canarias"/>
    <n v="1"/>
  </r>
  <r>
    <n v="9003041"/>
    <n v="9004269"/>
    <x v="28"/>
    <s v="Orlando"/>
    <n v="1229"/>
  </r>
  <r>
    <n v="9015386"/>
    <n v="9016050"/>
    <x v="22"/>
    <s v="Boston"/>
    <n v="665"/>
  </r>
  <r>
    <n v="9016495"/>
    <n v="9016899"/>
    <x v="30"/>
    <s v="Puerto Rico"/>
    <n v="405"/>
  </r>
  <r>
    <n v="9022245"/>
    <n v="9022260"/>
    <x v="35"/>
    <s v="Exterior"/>
    <n v="11"/>
  </r>
  <r>
    <n v="9035321"/>
    <n v="9035626"/>
    <x v="31"/>
    <s v="Barcelona"/>
    <n v="306"/>
  </r>
  <r>
    <n v="9051121"/>
    <n v="9053551"/>
    <x v="20"/>
    <s v="Nueva York"/>
    <n v="2431"/>
  </r>
  <r>
    <n v="9053650"/>
    <n v="9053650"/>
    <x v="36"/>
    <s v="Filadelfia (Pensilvania)"/>
    <n v="1"/>
  </r>
  <r>
    <n v="9053691"/>
    <n v="9054290"/>
    <x v="36"/>
    <s v="Filadelfia (Pensilvania)"/>
    <n v="600"/>
  </r>
  <r>
    <n v="9054558"/>
    <n v="9054862"/>
    <x v="17"/>
    <s v="Miami"/>
    <n v="305"/>
  </r>
  <r>
    <n v="9055860"/>
    <n v="9055864"/>
    <x v="37"/>
    <m/>
    <n v="5"/>
  </r>
  <r>
    <n v="9060753"/>
    <n v="9061308"/>
    <x v="22"/>
    <s v="Boston"/>
    <n v="556"/>
  </r>
  <r>
    <n v="9071281"/>
    <n v="9071676"/>
    <x v="27"/>
    <s v="Madrid"/>
    <n v="396"/>
  </r>
  <r>
    <n v="9071790"/>
    <n v="9071817"/>
    <x v="38"/>
    <s v="Roma"/>
    <n v="28"/>
  </r>
  <r>
    <n v="9071988"/>
    <n v="9072052"/>
    <x v="39"/>
    <s v="Paris"/>
    <n v="65"/>
  </r>
  <r>
    <n v="9086081"/>
    <n v="9086664"/>
    <x v="27"/>
    <s v="Madrid"/>
    <n v="584"/>
  </r>
  <r>
    <n v="9086665"/>
    <n v="9087047"/>
    <x v="30"/>
    <s v="Puerto Rico"/>
    <n v="383"/>
  </r>
  <r>
    <n v="9087048"/>
    <n v="9087185"/>
    <x v="26"/>
    <s v="Genova"/>
    <n v="138"/>
  </r>
  <r>
    <n v="9087211"/>
    <n v="9087293"/>
    <x v="40"/>
    <s v="Houston"/>
    <n v="83"/>
  </r>
  <r>
    <n v="9087294"/>
    <n v="9087396"/>
    <x v="38"/>
    <s v="Roma"/>
    <n v="103"/>
  </r>
  <r>
    <n v="9097201"/>
    <n v="9098077"/>
    <x v="36"/>
    <s v="Filadelfia (Pensilvania)"/>
    <n v="877"/>
  </r>
  <r>
    <n v="9104619"/>
    <n v="9104868"/>
    <x v="31"/>
    <s v="Barcelona"/>
    <n v="250"/>
  </r>
  <r>
    <n v="9104945"/>
    <n v="9105083"/>
    <x v="41"/>
    <s v="Chile"/>
    <n v="139"/>
  </r>
  <r>
    <n v="9105158"/>
    <n v="9105189"/>
    <x v="25"/>
    <s v="New Orleans"/>
    <n v="32"/>
  </r>
  <r>
    <n v="9105280"/>
    <n v="9106206"/>
    <x v="42"/>
    <s v="New Jersey"/>
    <n v="927"/>
  </r>
  <r>
    <n v="9107102"/>
    <n v="9107440"/>
    <x v="43"/>
    <m/>
    <n v="339"/>
  </r>
  <r>
    <n v="9110481"/>
    <n v="9110538"/>
    <x v="39"/>
    <s v="Paris"/>
    <n v="58"/>
  </r>
  <r>
    <n v="9110539"/>
    <n v="9110591"/>
    <x v="40"/>
    <s v="Houston"/>
    <n v="53"/>
  </r>
  <r>
    <n v="9116466"/>
    <n v="9117220"/>
    <x v="44"/>
    <s v="Milano"/>
    <n v="755"/>
  </r>
  <r>
    <n v="9117829"/>
    <n v="9118040"/>
    <x v="37"/>
    <m/>
    <n v="212"/>
  </r>
  <r>
    <n v="9118041"/>
    <n v="9118354"/>
    <x v="29"/>
    <s v="Barcelona"/>
    <n v="314"/>
  </r>
  <r>
    <n v="9119681"/>
    <n v="9120199"/>
    <x v="30"/>
    <s v="Puerto Rico"/>
    <n v="519"/>
  </r>
  <r>
    <n v="9120200"/>
    <n v="9122904"/>
    <x v="20"/>
    <s v="Nueva York"/>
    <n v="2705"/>
  </r>
  <r>
    <n v="9128836"/>
    <n v="9129400"/>
    <x v="45"/>
    <m/>
    <n v="565"/>
  </r>
  <r>
    <n v="9137081"/>
    <n v="9137840"/>
    <x v="46"/>
    <m/>
    <n v="760"/>
  </r>
  <r>
    <n v="9139172"/>
    <n v="9140080"/>
    <x v="47"/>
    <m/>
    <n v="909"/>
  </r>
  <r>
    <n v="9140664"/>
    <n v="9141480"/>
    <x v="48"/>
    <m/>
    <n v="817"/>
  </r>
  <r>
    <n v="9144154"/>
    <n v="9145080"/>
    <x v="49"/>
    <m/>
    <n v="927"/>
  </r>
  <r>
    <n v="9145441"/>
    <n v="9146680"/>
    <x v="50"/>
    <m/>
    <n v="1240"/>
  </r>
  <r>
    <n v="9148410"/>
    <n v="9148720"/>
    <x v="19"/>
    <m/>
    <n v="311"/>
  </r>
  <r>
    <n v="9148721"/>
    <n v="9149922"/>
    <x v="36"/>
    <s v="Filadelfia (Pensilvania)"/>
    <n v="1202"/>
  </r>
  <r>
    <n v="9149923"/>
    <n v="9150798"/>
    <x v="29"/>
    <s v="Boston"/>
    <n v="876"/>
  </r>
  <r>
    <n v="9150799"/>
    <n v="9151317"/>
    <x v="29"/>
    <s v="Madrid"/>
    <n v="519"/>
  </r>
  <r>
    <n v="9151318"/>
    <n v="9151506"/>
    <x v="41"/>
    <s v="Chile"/>
    <n v="189"/>
  </r>
  <r>
    <n v="9151507"/>
    <n v="9151634"/>
    <x v="38"/>
    <s v="Roma"/>
    <n v="128"/>
  </r>
  <r>
    <n v="9151635"/>
    <n v="9151724"/>
    <x v="44"/>
    <s v="Milano"/>
    <n v="90"/>
  </r>
  <r>
    <n v="9151725"/>
    <n v="9151808"/>
    <x v="25"/>
    <s v="New Orleans"/>
    <n v="84"/>
  </r>
  <r>
    <n v="9151816"/>
    <n v="9151816"/>
    <x v="29"/>
    <s v="Antigua y Barbuda"/>
    <n v="1"/>
  </r>
  <r>
    <n v="9153130"/>
    <n v="9153480"/>
    <x v="51"/>
    <m/>
    <n v="351"/>
  </r>
  <r>
    <n v="9154971"/>
    <n v="9156480"/>
    <x v="52"/>
    <m/>
    <n v="1510"/>
  </r>
  <r>
    <n v="9154971"/>
    <n v="9156480"/>
    <x v="52"/>
    <m/>
    <n v="1510"/>
  </r>
  <r>
    <n v="9156766"/>
    <n v="9157880"/>
    <x v="53"/>
    <m/>
    <n v="1115"/>
  </r>
  <r>
    <n v="9160013"/>
    <n v="9160480"/>
    <x v="54"/>
    <m/>
    <n v="468"/>
  </r>
  <r>
    <n v="9160481"/>
    <n v="9161849"/>
    <x v="29"/>
    <s v="Orlando"/>
    <n v="1369"/>
  </r>
  <r>
    <n v="9161909"/>
    <n v="9163680"/>
    <x v="55"/>
    <m/>
    <n v="1772"/>
  </r>
  <r>
    <n v="9163812"/>
    <n v="9163812"/>
    <x v="56"/>
    <m/>
    <n v="1"/>
  </r>
  <r>
    <n v="9163843"/>
    <n v="9165680"/>
    <x v="56"/>
    <m/>
    <n v="1838"/>
  </r>
  <r>
    <n v="9165681"/>
    <n v="9167280"/>
    <x v="51"/>
    <m/>
    <n v="1600"/>
  </r>
  <r>
    <n v="9168445"/>
    <n v="9170480"/>
    <x v="54"/>
    <m/>
    <n v="2036"/>
  </r>
  <r>
    <n v="9170481"/>
    <n v="9323000"/>
    <x v="57"/>
    <m/>
    <n v="152520"/>
  </r>
  <r>
    <n v="9323001"/>
    <n v="9395000"/>
    <x v="58"/>
    <m/>
    <n v="72000"/>
  </r>
  <r>
    <n v="9395001"/>
    <n v="9399944"/>
    <x v="57"/>
    <m/>
    <n v="4944"/>
  </r>
  <r>
    <n v="9399945"/>
    <n v="9781400"/>
    <x v="59"/>
    <m/>
    <n v="381456"/>
  </r>
  <r>
    <n v="9781401"/>
    <n v="10149944"/>
    <x v="60"/>
    <m/>
    <n v="368544"/>
  </r>
  <r>
    <s v="0000027"/>
    <s v="0000029"/>
    <x v="57"/>
    <m/>
    <n v="3"/>
  </r>
  <r>
    <s v="0000032"/>
    <s v="0000040"/>
    <x v="57"/>
    <m/>
    <n v="9"/>
  </r>
  <r>
    <s v="0000041"/>
    <s v="0000100"/>
    <x v="57"/>
    <m/>
    <n v="60"/>
  </r>
  <r>
    <s v="0015601"/>
    <s v="0016900"/>
    <x v="57"/>
    <m/>
    <n v="1300"/>
  </r>
  <r>
    <s v="0016701"/>
    <s v="0016900"/>
    <x v="57"/>
    <m/>
    <n v="200"/>
  </r>
  <r>
    <s v="7374945"/>
    <s v="7381944"/>
    <x v="57"/>
    <m/>
    <n v="7000"/>
  </r>
  <r>
    <m/>
    <m/>
    <x v="29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">
  <r>
    <n v="0"/>
    <n v="0"/>
    <x v="0"/>
    <s v="Amberes"/>
    <n v="0"/>
  </r>
  <r>
    <n v="0"/>
    <n v="0"/>
    <x v="1"/>
    <s v="Argentina"/>
    <n v="0"/>
  </r>
  <r>
    <n v="0"/>
    <n v="0"/>
    <x v="2"/>
    <s v="Aruba"/>
    <n v="0"/>
  </r>
  <r>
    <n v="0"/>
    <n v="0"/>
    <x v="3"/>
    <s v="Chicago"/>
    <n v="0"/>
  </r>
  <r>
    <n v="0"/>
    <n v="0"/>
    <x v="4"/>
    <s v="Colombia"/>
    <n v="0"/>
  </r>
  <r>
    <n v="0"/>
    <n v="0"/>
    <x v="5"/>
    <s v="Curazao"/>
    <n v="0"/>
  </r>
  <r>
    <n v="0"/>
    <n v="0"/>
    <x v="6"/>
    <s v="Los Angeles"/>
    <n v="0"/>
  </r>
  <r>
    <n v="0"/>
    <n v="0"/>
    <x v="7"/>
    <s v="Marsella"/>
    <n v="0"/>
  </r>
  <r>
    <n v="0"/>
    <n v="0"/>
    <x v="8"/>
    <s v="Mexico"/>
    <n v="0"/>
  </r>
  <r>
    <n v="0"/>
    <n v="0"/>
    <x v="9"/>
    <s v="Montreal"/>
    <n v="0"/>
  </r>
  <r>
    <n v="0"/>
    <n v="0"/>
    <x v="10"/>
    <s v="Saint Marteen"/>
    <n v="0"/>
  </r>
  <r>
    <n v="0"/>
    <n v="0"/>
    <x v="11"/>
    <s v="Toronto"/>
    <n v="0"/>
  </r>
  <r>
    <n v="0"/>
    <n v="0"/>
    <x v="12"/>
    <s v="Trinidad y Tobago"/>
    <n v="0"/>
  </r>
  <r>
    <n v="0"/>
    <n v="0"/>
    <x v="13"/>
    <s v="Valencia"/>
    <n v="0"/>
  </r>
  <r>
    <n v="0"/>
    <n v="0"/>
    <x v="14"/>
    <s v="Washington"/>
    <n v="0"/>
  </r>
  <r>
    <n v="0"/>
    <n v="0"/>
    <x v="15"/>
    <s v="Zurich"/>
    <n v="0"/>
  </r>
  <r>
    <n v="6900548"/>
    <n v="6900550"/>
    <x v="16"/>
    <s v="Guadalupe"/>
    <n v="3"/>
  </r>
  <r>
    <n v="7161601"/>
    <n v="7161846"/>
    <x v="17"/>
    <s v="Miami"/>
    <n v="246"/>
  </r>
  <r>
    <n v="7161848"/>
    <n v="7161901"/>
    <x v="17"/>
    <s v="Miami"/>
    <n v="54"/>
  </r>
  <r>
    <n v="7161903"/>
    <n v="7161963"/>
    <x v="17"/>
    <s v="Miami"/>
    <n v="61"/>
  </r>
  <r>
    <n v="7161965"/>
    <n v="7162583"/>
    <x v="17"/>
    <s v="Miami"/>
    <n v="619"/>
  </r>
  <r>
    <n v="7162585"/>
    <n v="7162601"/>
    <x v="17"/>
    <s v="Miami"/>
    <n v="17"/>
  </r>
  <r>
    <n v="7162603"/>
    <n v="7162658"/>
    <x v="17"/>
    <s v="Miami"/>
    <n v="56"/>
  </r>
  <r>
    <n v="7162661"/>
    <n v="7162673"/>
    <x v="17"/>
    <s v="Miami"/>
    <n v="13"/>
  </r>
  <r>
    <n v="7162676"/>
    <n v="7162677"/>
    <x v="17"/>
    <s v="Miami"/>
    <n v="2"/>
  </r>
  <r>
    <n v="7162679"/>
    <n v="7162681"/>
    <x v="17"/>
    <s v="Miami"/>
    <n v="3"/>
  </r>
  <r>
    <n v="7162683"/>
    <n v="7162697"/>
    <x v="17"/>
    <s v="Miami"/>
    <n v="15"/>
  </r>
  <r>
    <n v="7162699"/>
    <n v="7162757"/>
    <x v="17"/>
    <s v="Miami"/>
    <n v="59"/>
  </r>
  <r>
    <n v="7162759"/>
    <n v="7162764"/>
    <x v="17"/>
    <s v="Miami"/>
    <n v="6"/>
  </r>
  <r>
    <n v="7162766"/>
    <n v="7162777"/>
    <x v="17"/>
    <s v="Miami"/>
    <n v="12"/>
  </r>
  <r>
    <n v="7322383"/>
    <n v="7322411"/>
    <x v="16"/>
    <s v="Guadalupe"/>
    <n v="29"/>
  </r>
  <r>
    <n v="7383097"/>
    <n v="7383097"/>
    <x v="18"/>
    <s v="Hamburgo"/>
    <n v="1"/>
  </r>
  <r>
    <n v="7383493"/>
    <n v="7383530"/>
    <x v="16"/>
    <s v="Guadalupe"/>
    <n v="38"/>
  </r>
  <r>
    <n v="7452931"/>
    <n v="7452950"/>
    <x v="16"/>
    <s v="Guadalupe"/>
    <n v="20"/>
  </r>
  <r>
    <n v="7465839"/>
    <n v="7465840"/>
    <x v="19"/>
    <m/>
    <n v="2"/>
  </r>
  <r>
    <n v="7480531"/>
    <n v="7480550"/>
    <x v="16"/>
    <s v="Guadalupe"/>
    <n v="20"/>
  </r>
  <r>
    <n v="7655930"/>
    <n v="7655930"/>
    <x v="20"/>
    <s v="Nueva York"/>
    <n v="1"/>
  </r>
  <r>
    <n v="7655946"/>
    <n v="7655948"/>
    <x v="20"/>
    <s v="Nueva York"/>
    <n v="3"/>
  </r>
  <r>
    <n v="7660655"/>
    <n v="7660660"/>
    <x v="21"/>
    <s v="Antigua y Barbuda"/>
    <n v="6"/>
  </r>
  <r>
    <n v="7660655"/>
    <n v="7660660"/>
    <x v="22"/>
    <s v="Antigua y Barbuda"/>
    <n v="6"/>
  </r>
  <r>
    <n v="7660656"/>
    <n v="7660659"/>
    <x v="22"/>
    <s v="Antigua y Barbuda"/>
    <n v="4"/>
  </r>
  <r>
    <n v="7713417"/>
    <n v="7713419"/>
    <x v="20"/>
    <s v="Nueva York"/>
    <n v="3"/>
  </r>
  <r>
    <n v="7715401"/>
    <n v="7715403"/>
    <x v="20"/>
    <s v="Nueva York"/>
    <n v="3"/>
  </r>
  <r>
    <n v="7715406"/>
    <n v="7715410"/>
    <x v="20"/>
    <s v="Nueva York"/>
    <n v="5"/>
  </r>
  <r>
    <n v="7715421"/>
    <n v="7715427"/>
    <x v="20"/>
    <s v="Nueva York"/>
    <n v="7"/>
  </r>
  <r>
    <n v="7715429"/>
    <n v="7715429"/>
    <x v="20"/>
    <s v="Nueva York"/>
    <n v="1"/>
  </r>
  <r>
    <n v="7715430"/>
    <n v="7715431"/>
    <x v="20"/>
    <s v="Nueva York"/>
    <n v="2"/>
  </r>
  <r>
    <n v="7738722"/>
    <n v="7738725"/>
    <x v="23"/>
    <s v="Boston"/>
    <n v="4"/>
  </r>
  <r>
    <n v="7756799"/>
    <n v="7756799"/>
    <x v="24"/>
    <s v="Panama"/>
    <n v="1"/>
  </r>
  <r>
    <n v="7922431"/>
    <n v="7922431"/>
    <x v="20"/>
    <s v="Nueva York"/>
    <n v="1"/>
  </r>
  <r>
    <n v="7922436"/>
    <n v="7922436"/>
    <x v="20"/>
    <s v="Nueva York"/>
    <n v="1"/>
  </r>
  <r>
    <n v="7922440"/>
    <n v="7922440"/>
    <x v="20"/>
    <s v="Nueva York"/>
    <n v="1"/>
  </r>
  <r>
    <n v="7924671"/>
    <n v="7924672"/>
    <x v="23"/>
    <s v="Boston"/>
    <n v="2"/>
  </r>
  <r>
    <n v="8032953"/>
    <n v="8032957"/>
    <x v="25"/>
    <s v="New Orleans"/>
    <n v="5"/>
  </r>
  <r>
    <n v="8141322"/>
    <n v="8141359"/>
    <x v="26"/>
    <s v="Amsterdam"/>
    <n v="38"/>
  </r>
  <r>
    <n v="8172051"/>
    <n v="8172080"/>
    <x v="20"/>
    <s v="Nueva York"/>
    <n v="30"/>
  </r>
  <r>
    <n v="8178222"/>
    <n v="8178253"/>
    <x v="26"/>
    <s v="Amsterdam"/>
    <n v="32"/>
  </r>
  <r>
    <n v="8226320"/>
    <n v="8226320"/>
    <x v="23"/>
    <s v="Boston"/>
    <n v="1"/>
  </r>
  <r>
    <n v="8316741"/>
    <n v="8316780"/>
    <x v="17"/>
    <s v="Miami"/>
    <n v="40"/>
  </r>
  <r>
    <n v="8389961"/>
    <n v="8390213"/>
    <x v="17"/>
    <s v="Miami"/>
    <n v="253"/>
  </r>
  <r>
    <n v="8402521"/>
    <n v="8402836"/>
    <x v="17"/>
    <s v="Miami"/>
    <n v="316"/>
  </r>
  <r>
    <n v="8403002"/>
    <n v="8403054"/>
    <x v="26"/>
    <s v="Amsterdam"/>
    <n v="53"/>
  </r>
  <r>
    <n v="8425440"/>
    <n v="8425491"/>
    <x v="26"/>
    <s v="Amsterdam"/>
    <n v="52"/>
  </r>
  <r>
    <n v="8546351"/>
    <n v="8546737"/>
    <x v="17"/>
    <s v="Miami"/>
    <n v="387"/>
  </r>
  <r>
    <n v="8586042"/>
    <n v="8586059"/>
    <x v="26"/>
    <s v="Amsterdam"/>
    <n v="18"/>
  </r>
  <r>
    <n v="8611041"/>
    <n v="8611041"/>
    <x v="20"/>
    <s v="Nueva York"/>
    <n v="1"/>
  </r>
  <r>
    <n v="8611043"/>
    <n v="8611043"/>
    <x v="20"/>
    <s v="Nueva York"/>
    <n v="1"/>
  </r>
  <r>
    <n v="8611050"/>
    <n v="8611050"/>
    <x v="20"/>
    <s v="Nueva York"/>
    <n v="1"/>
  </r>
  <r>
    <n v="8611063"/>
    <n v="8611063"/>
    <x v="20"/>
    <s v="Nueva York"/>
    <n v="1"/>
  </r>
  <r>
    <n v="8611066"/>
    <n v="8611066"/>
    <x v="20"/>
    <s v="Nueva York"/>
    <n v="1"/>
  </r>
  <r>
    <n v="8611069"/>
    <n v="8611080"/>
    <x v="20"/>
    <s v="Nueva York"/>
    <n v="12"/>
  </r>
  <r>
    <n v="8611101"/>
    <n v="8611123"/>
    <x v="20"/>
    <s v="Nueva York"/>
    <n v="23"/>
  </r>
  <r>
    <n v="8611141"/>
    <n v="8611157"/>
    <x v="20"/>
    <s v="Nueva York"/>
    <n v="17"/>
  </r>
  <r>
    <n v="8611161"/>
    <n v="8611161"/>
    <x v="20"/>
    <s v="Nueva York"/>
    <n v="1"/>
  </r>
  <r>
    <n v="8611182"/>
    <n v="8611183"/>
    <x v="20"/>
    <s v="Nueva York"/>
    <n v="2"/>
  </r>
  <r>
    <n v="8611309"/>
    <n v="8611310"/>
    <x v="20"/>
    <s v="Nueva York"/>
    <n v="2"/>
  </r>
  <r>
    <n v="8611312"/>
    <n v="8611312"/>
    <x v="20"/>
    <s v="Nueva York"/>
    <n v="1"/>
  </r>
  <r>
    <n v="8611404"/>
    <n v="8611404"/>
    <x v="20"/>
    <s v="Nueva York"/>
    <n v="1"/>
  </r>
  <r>
    <n v="8611410"/>
    <n v="8611410"/>
    <x v="20"/>
    <s v="Nueva York"/>
    <n v="1"/>
  </r>
  <r>
    <n v="8611412"/>
    <n v="8611412"/>
    <x v="20"/>
    <s v="Nueva York"/>
    <n v="1"/>
  </r>
  <r>
    <n v="8611414"/>
    <n v="8611417"/>
    <x v="20"/>
    <s v="Nueva York"/>
    <n v="4"/>
  </r>
  <r>
    <n v="8611419"/>
    <n v="8611420"/>
    <x v="20"/>
    <s v="Nueva York"/>
    <n v="2"/>
  </r>
  <r>
    <n v="8611423"/>
    <n v="8611423"/>
    <x v="20"/>
    <s v="Nueva York"/>
    <n v="1"/>
  </r>
  <r>
    <n v="8611428"/>
    <n v="8611428"/>
    <x v="20"/>
    <s v="Nueva York"/>
    <n v="1"/>
  </r>
  <r>
    <n v="8611431"/>
    <n v="8611431"/>
    <x v="20"/>
    <s v="Nueva York"/>
    <n v="1"/>
  </r>
  <r>
    <n v="8611436"/>
    <n v="8611437"/>
    <x v="20"/>
    <s v="Nueva York"/>
    <n v="2"/>
  </r>
  <r>
    <n v="8611642"/>
    <n v="8611642"/>
    <x v="20"/>
    <s v="Nueva York"/>
    <n v="1"/>
  </r>
  <r>
    <n v="8611661"/>
    <n v="8611661"/>
    <x v="20"/>
    <s v="Nueva York"/>
    <n v="1"/>
  </r>
  <r>
    <n v="8611979"/>
    <n v="8611980"/>
    <x v="20"/>
    <s v="Nueva York"/>
    <n v="2"/>
  </r>
  <r>
    <n v="8611989"/>
    <n v="8611989"/>
    <x v="20"/>
    <s v="Nueva York"/>
    <n v="1"/>
  </r>
  <r>
    <n v="8611990"/>
    <n v="8611990"/>
    <x v="20"/>
    <s v="Nueva York"/>
    <n v="1"/>
  </r>
  <r>
    <n v="8612068"/>
    <n v="8612070"/>
    <x v="20"/>
    <s v="New York"/>
    <n v="3"/>
  </r>
  <r>
    <n v="8645033"/>
    <n v="8645046"/>
    <x v="26"/>
    <s v="Amsterdam"/>
    <n v="14"/>
  </r>
  <r>
    <n v="8739594"/>
    <n v="8740261"/>
    <x v="17"/>
    <s v="Miami"/>
    <n v="668"/>
  </r>
  <r>
    <n v="8752811"/>
    <n v="8752842"/>
    <x v="26"/>
    <s v="Amsterdam"/>
    <n v="32"/>
  </r>
  <r>
    <n v="8773261"/>
    <n v="8773329"/>
    <x v="18"/>
    <s v="Hamburgo"/>
    <n v="69"/>
  </r>
  <r>
    <n v="8780012"/>
    <n v="8780365"/>
    <x v="17"/>
    <s v="Miami"/>
    <n v="354"/>
  </r>
  <r>
    <n v="8808540"/>
    <n v="8808850"/>
    <x v="17"/>
    <s v="Miami"/>
    <n v="311"/>
  </r>
  <r>
    <n v="8817115"/>
    <n v="8817244"/>
    <x v="27"/>
    <s v="Genova"/>
    <n v="130"/>
  </r>
  <r>
    <n v="8817556"/>
    <n v="8817580"/>
    <x v="26"/>
    <s v="Amsterdam"/>
    <n v="25"/>
  </r>
  <r>
    <n v="8829006"/>
    <n v="8829080"/>
    <x v="28"/>
    <s v="Orlando"/>
    <n v="75"/>
  </r>
  <r>
    <n v="8859020"/>
    <n v="8859307"/>
    <x v="17"/>
    <s v="Miami"/>
    <n v="288"/>
  </r>
  <r>
    <n v="8859643"/>
    <n v="8859665"/>
    <x v="26"/>
    <s v="Amsterdam"/>
    <n v="23"/>
  </r>
  <r>
    <n v="8884420"/>
    <n v="8884520"/>
    <x v="27"/>
    <s v="Genova"/>
    <n v="101"/>
  </r>
  <r>
    <n v="8903481"/>
    <n v="8903576"/>
    <x v="18"/>
    <s v="Hamburgo"/>
    <n v="96"/>
  </r>
  <r>
    <n v="8916144"/>
    <n v="8916192"/>
    <x v="29"/>
    <s v="Puerto Rico"/>
    <n v="49"/>
  </r>
  <r>
    <n v="8941544"/>
    <n v="8941562"/>
    <x v="26"/>
    <s v="Amsterdam"/>
    <n v="19"/>
  </r>
  <r>
    <n v="8955544"/>
    <n v="8955569"/>
    <x v="24"/>
    <s v="Panama"/>
    <n v="26"/>
  </r>
  <r>
    <n v="8955570"/>
    <n v="8955699"/>
    <x v="27"/>
    <s v="Genova"/>
    <n v="130"/>
  </r>
  <r>
    <n v="8957041"/>
    <n v="8957168"/>
    <x v="27"/>
    <s v="Genova"/>
    <n v="128"/>
  </r>
  <r>
    <n v="8957481"/>
    <n v="8957520"/>
    <x v="26"/>
    <s v="Amsterdam"/>
    <n v="40"/>
  </r>
  <r>
    <n v="8973921"/>
    <n v="8974391"/>
    <x v="23"/>
    <s v="Boston"/>
    <n v="471"/>
  </r>
  <r>
    <n v="8974392"/>
    <n v="8974974"/>
    <x v="29"/>
    <s v="Puerto Rico"/>
    <n v="583"/>
  </r>
  <r>
    <n v="8975251"/>
    <n v="8975380"/>
    <x v="30"/>
    <s v="Barcelona"/>
    <n v="130"/>
  </r>
  <r>
    <n v="8983772"/>
    <n v="8984358"/>
    <x v="31"/>
    <s v="Madrid"/>
    <n v="587"/>
  </r>
  <r>
    <n v="8995905"/>
    <n v="8995905"/>
    <x v="32"/>
    <s v="Islas Canarias"/>
    <n v="1"/>
  </r>
  <r>
    <n v="9003041"/>
    <n v="9004269"/>
    <x v="28"/>
    <s v="Orlando"/>
    <n v="1229"/>
  </r>
  <r>
    <n v="9015386"/>
    <n v="9016050"/>
    <x v="23"/>
    <s v="Boston"/>
    <n v="665"/>
  </r>
  <r>
    <n v="9016495"/>
    <n v="9016899"/>
    <x v="29"/>
    <s v="Puerto Rico"/>
    <n v="405"/>
  </r>
  <r>
    <n v="9022245"/>
    <n v="9022260"/>
    <x v="33"/>
    <s v="Exterior"/>
    <n v="11"/>
  </r>
  <r>
    <n v="9035321"/>
    <n v="9035626"/>
    <x v="30"/>
    <s v="Barcelona"/>
    <n v="306"/>
  </r>
  <r>
    <n v="9052241"/>
    <n v="9053551"/>
    <x v="20"/>
    <s v="New York"/>
    <n v="1311"/>
  </r>
  <r>
    <n v="9053780"/>
    <n v="9053780"/>
    <x v="34"/>
    <s v="Filadelfia (Pensilvania)"/>
    <n v="1"/>
  </r>
  <r>
    <n v="9053790"/>
    <n v="9053790"/>
    <x v="22"/>
    <s v="Filadelfia (Pensilvania)"/>
    <n v="1"/>
  </r>
  <r>
    <n v="9053800"/>
    <n v="9053800"/>
    <x v="22"/>
    <s v="Filadelfia (Pensilvania)"/>
    <n v="1"/>
  </r>
  <r>
    <n v="9053830"/>
    <n v="9053830"/>
    <x v="22"/>
    <s v="Filadelfia (Pensilvania)"/>
    <n v="1"/>
  </r>
  <r>
    <n v="9053840"/>
    <n v="9053840"/>
    <x v="22"/>
    <s v="Filadelfia (Pensilvania)"/>
    <n v="1"/>
  </r>
  <r>
    <n v="9053850"/>
    <n v="9053850"/>
    <x v="22"/>
    <s v="Filadelfia (Pensilvania)"/>
    <n v="1"/>
  </r>
  <r>
    <n v="9053930"/>
    <n v="9053930"/>
    <x v="34"/>
    <s v="Filadelfia (Pensilvania)"/>
    <n v="1"/>
  </r>
  <r>
    <n v="9054558"/>
    <n v="9054862"/>
    <x v="17"/>
    <s v="Miami"/>
    <n v="305"/>
  </r>
  <r>
    <n v="9055860"/>
    <n v="9055863"/>
    <x v="35"/>
    <m/>
    <n v="4"/>
  </r>
  <r>
    <n v="9060753"/>
    <n v="9061308"/>
    <x v="23"/>
    <s v="Boston"/>
    <n v="556"/>
  </r>
  <r>
    <n v="9071281"/>
    <n v="9071676"/>
    <x v="31"/>
    <s v="Madrid"/>
    <n v="396"/>
  </r>
  <r>
    <n v="9071817"/>
    <n v="9071817"/>
    <x v="36"/>
    <s v="Roma"/>
    <n v="1"/>
  </r>
  <r>
    <n v="9086081"/>
    <n v="9086664"/>
    <x v="31"/>
    <s v="Madrid"/>
    <n v="584"/>
  </r>
  <r>
    <n v="9086665"/>
    <n v="9087047"/>
    <x v="29"/>
    <s v="Puerto Rico"/>
    <n v="383"/>
  </r>
  <r>
    <n v="9087048"/>
    <n v="9087185"/>
    <x v="27"/>
    <s v="Genova"/>
    <n v="138"/>
  </r>
  <r>
    <n v="9087291"/>
    <n v="9087293"/>
    <x v="37"/>
    <s v="Houston"/>
    <n v="3"/>
  </r>
  <r>
    <n v="9087337"/>
    <n v="9087396"/>
    <x v="36"/>
    <s v="Roma"/>
    <n v="60"/>
  </r>
  <r>
    <n v="9097591"/>
    <n v="9098077"/>
    <x v="34"/>
    <s v="Filadelfia (Pensilvania)"/>
    <n v="487"/>
  </r>
  <r>
    <n v="9104619"/>
    <n v="9104868"/>
    <x v="30"/>
    <s v="Barcelona"/>
    <n v="250"/>
  </r>
  <r>
    <n v="9105065"/>
    <n v="9105083"/>
    <x v="38"/>
    <s v="Chile"/>
    <n v="19"/>
  </r>
  <r>
    <n v="9110481"/>
    <n v="9110500"/>
    <x v="39"/>
    <s v="Paris"/>
    <n v="20"/>
  </r>
  <r>
    <n v="9110502"/>
    <n v="9110538"/>
    <x v="39"/>
    <s v="Paris"/>
    <n v="37"/>
  </r>
  <r>
    <n v="9110539"/>
    <n v="9110591"/>
    <x v="37"/>
    <s v="Houston"/>
    <n v="53"/>
  </r>
  <r>
    <n v="9116682"/>
    <n v="9117220"/>
    <x v="40"/>
    <s v="Milano"/>
    <n v="539"/>
  </r>
  <r>
    <n v="9118041"/>
    <n v="9118354"/>
    <x v="30"/>
    <s v="Barcelona"/>
    <n v="314"/>
  </r>
  <r>
    <n v="9119681"/>
    <n v="9120199"/>
    <x v="29"/>
    <s v="Puerto Rico"/>
    <n v="519"/>
  </r>
  <r>
    <n v="9120200"/>
    <n v="9122904"/>
    <x v="20"/>
    <s v="New York"/>
    <n v="2705"/>
  </r>
  <r>
    <n v="9139887"/>
    <n v="9140080"/>
    <x v="41"/>
    <m/>
    <n v="194"/>
  </r>
  <r>
    <n v="9148721"/>
    <n v="9149922"/>
    <x v="34"/>
    <s v="Filadelfia (Pensilvania)"/>
    <n v="1202"/>
  </r>
  <r>
    <n v="9149923"/>
    <n v="9150798"/>
    <x v="22"/>
    <s v="Boston"/>
    <n v="876"/>
  </r>
  <r>
    <n v="9150799"/>
    <n v="9151317"/>
    <x v="31"/>
    <s v="Madrid"/>
    <n v="519"/>
  </r>
  <r>
    <n v="9151318"/>
    <n v="9151506"/>
    <x v="38"/>
    <s v="Chile"/>
    <n v="189"/>
  </r>
  <r>
    <n v="9151507"/>
    <n v="9151634"/>
    <x v="36"/>
    <s v="Roma"/>
    <n v="128"/>
  </r>
  <r>
    <n v="9151635"/>
    <n v="9151724"/>
    <x v="40"/>
    <s v="Milano"/>
    <n v="90"/>
  </r>
  <r>
    <n v="9160481"/>
    <n v="9161849"/>
    <x v="22"/>
    <s v="Orlando"/>
    <n v="1369"/>
  </r>
  <r>
    <n v="9163333"/>
    <n v="9163680"/>
    <x v="42"/>
    <m/>
    <n v="348"/>
  </r>
  <r>
    <n v="9176204"/>
    <n v="9176204"/>
    <x v="35"/>
    <m/>
    <n v="1"/>
  </r>
  <r>
    <n v="9176231"/>
    <n v="9176231"/>
    <x v="35"/>
    <m/>
    <n v="1"/>
  </r>
  <r>
    <n v="9176239"/>
    <n v="9176239"/>
    <x v="35"/>
    <m/>
    <n v="1"/>
  </r>
  <r>
    <n v="9176347"/>
    <n v="9176347"/>
    <x v="35"/>
    <m/>
    <n v="1"/>
  </r>
  <r>
    <n v="9176422"/>
    <n v="9176424"/>
    <x v="35"/>
    <m/>
    <n v="3"/>
  </r>
  <r>
    <n v="9176540"/>
    <n v="9176540"/>
    <x v="35"/>
    <m/>
    <n v="1"/>
  </r>
  <r>
    <n v="9176561"/>
    <n v="9177480"/>
    <x v="35"/>
    <m/>
    <n v="920"/>
  </r>
  <r>
    <n v="9177481"/>
    <n v="9177795"/>
    <x v="40"/>
    <s v="Milano"/>
    <n v="315"/>
  </r>
  <r>
    <n v="9177796"/>
    <n v="9177829"/>
    <x v="27"/>
    <s v="Genova"/>
    <n v="34"/>
  </r>
  <r>
    <n v="9180675"/>
    <n v="9181440"/>
    <x v="43"/>
    <m/>
    <n v="766"/>
  </r>
  <r>
    <n v="9182089"/>
    <n v="9182640"/>
    <x v="44"/>
    <m/>
    <n v="552"/>
  </r>
  <r>
    <n v="9187625"/>
    <n v="9188640"/>
    <x v="45"/>
    <m/>
    <n v="1016"/>
  </r>
  <r>
    <n v="9188641"/>
    <n v="9188710"/>
    <x v="37"/>
    <s v="Houston"/>
    <n v="70"/>
  </r>
  <r>
    <n v="9189357"/>
    <n v="9189920"/>
    <x v="46"/>
    <m/>
    <n v="564"/>
  </r>
  <r>
    <n v="9191148"/>
    <n v="9191920"/>
    <x v="47"/>
    <m/>
    <n v="773"/>
  </r>
  <r>
    <n v="9192606"/>
    <n v="9193520"/>
    <x v="48"/>
    <m/>
    <n v="915"/>
  </r>
  <r>
    <n v="9200811"/>
    <n v="9202602"/>
    <x v="49"/>
    <s v="New Jersey"/>
    <n v="1792"/>
  </r>
  <r>
    <n v="9202603"/>
    <n v="9202960"/>
    <x v="22"/>
    <s v="Barcelona"/>
    <n v="358"/>
  </r>
  <r>
    <n v="9203478"/>
    <n v="9205000"/>
    <x v="50"/>
    <m/>
    <n v="1523"/>
  </r>
  <r>
    <n v="9205861"/>
    <n v="9207000"/>
    <x v="51"/>
    <m/>
    <n v="1140"/>
  </r>
  <r>
    <n v="9210526"/>
    <n v="9212040"/>
    <x v="52"/>
    <m/>
    <n v="1515"/>
  </r>
  <r>
    <n v="9214913"/>
    <n v="9216120"/>
    <x v="41"/>
    <m/>
    <n v="1208"/>
  </r>
  <r>
    <n v="9216885"/>
    <n v="9217760"/>
    <x v="53"/>
    <m/>
    <n v="876"/>
  </r>
  <r>
    <n v="9218142"/>
    <n v="9219400"/>
    <x v="19"/>
    <m/>
    <n v="1259"/>
  </r>
  <r>
    <n v="9219816"/>
    <n v="9221400"/>
    <x v="54"/>
    <m/>
    <n v="1585"/>
  </r>
  <r>
    <n v="9221401"/>
    <n v="9222920"/>
    <x v="42"/>
    <m/>
    <n v="1520"/>
  </r>
  <r>
    <n v="9222921"/>
    <n v="9223180"/>
    <x v="22"/>
    <s v="Milano"/>
    <n v="260"/>
  </r>
  <r>
    <n v="9223181"/>
    <n v="9223194"/>
    <x v="22"/>
    <s v="Montreal"/>
    <n v="14"/>
  </r>
  <r>
    <n v="9223195"/>
    <n v="9223215"/>
    <x v="22"/>
    <s v="Frankfurt"/>
    <n v="21"/>
  </r>
  <r>
    <n v="9223216"/>
    <n v="9223656"/>
    <x v="22"/>
    <s v="Filadelfia (Pensilvania)"/>
    <n v="441"/>
  </r>
  <r>
    <n v="9223657"/>
    <n v="9223952"/>
    <x v="22"/>
    <s v="Orlando"/>
    <n v="296"/>
  </r>
  <r>
    <n v="9223953"/>
    <n v="9224100"/>
    <x v="22"/>
    <s v="Roma"/>
    <n v="148"/>
  </r>
  <r>
    <n v="9224101"/>
    <n v="9224218"/>
    <x v="22"/>
    <s v="New Orleans"/>
    <n v="118"/>
  </r>
  <r>
    <n v="9224219"/>
    <n v="9323000"/>
    <x v="55"/>
    <m/>
    <n v="98782"/>
  </r>
  <r>
    <n v="9323001"/>
    <n v="9395000"/>
    <x v="56"/>
    <m/>
    <n v="72000"/>
  </r>
  <r>
    <n v="9395001"/>
    <n v="9399944"/>
    <x v="55"/>
    <m/>
    <n v="4944"/>
  </r>
  <r>
    <n v="9399945"/>
    <n v="9781400"/>
    <x v="57"/>
    <m/>
    <n v="381456"/>
  </r>
  <r>
    <n v="9781401"/>
    <n v="10149944"/>
    <x v="58"/>
    <m/>
    <n v="368544"/>
  </r>
  <r>
    <s v="0000027"/>
    <s v="0000029"/>
    <x v="55"/>
    <m/>
    <n v="3"/>
  </r>
  <r>
    <s v="0000032"/>
    <s v="0000040"/>
    <x v="55"/>
    <m/>
    <n v="9"/>
  </r>
  <r>
    <s v="0000041"/>
    <s v="0000100"/>
    <x v="55"/>
    <m/>
    <n v="60"/>
  </r>
  <r>
    <s v="0015601"/>
    <s v="0016900"/>
    <x v="55"/>
    <m/>
    <n v="1300"/>
  </r>
  <r>
    <s v="0016701"/>
    <s v="0016900"/>
    <x v="55"/>
    <m/>
    <n v="200"/>
  </r>
  <r>
    <s v="7374945"/>
    <s v="7381944"/>
    <x v="55"/>
    <m/>
    <n v="7000"/>
  </r>
  <r>
    <m/>
    <m/>
    <x v="26"/>
    <m/>
    <m/>
  </r>
  <r>
    <m/>
    <m/>
    <x v="2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540110-BFA2-4E55-BFC8-92521957BEFE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4" firstHeaderRow="1" firstDataRow="1" firstDataCol="1"/>
  <pivotFields count="7">
    <pivotField showAll="0"/>
    <pivotField showAll="0"/>
    <pivotField axis="axisRow" showAll="0" sortType="descending" defaultSubtotal="0">
      <items count="57">
        <item x="41"/>
        <item x="42"/>
        <item x="38"/>
        <item x="55"/>
        <item x="54"/>
        <item x="49"/>
        <item x="52"/>
        <item x="51"/>
        <item x="45"/>
        <item x="50"/>
        <item x="44"/>
        <item x="39"/>
        <item x="47"/>
        <item x="46"/>
        <item x="43"/>
        <item x="48"/>
        <item x="53"/>
        <item m="1" x="5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4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41">
        <item x="0"/>
        <item x="23"/>
        <item x="21"/>
        <item x="1"/>
        <item x="2"/>
        <item x="31"/>
        <item x="27"/>
        <item x="3"/>
        <item x="26"/>
        <item x="4"/>
        <item x="5"/>
        <item x="39"/>
        <item x="29"/>
        <item x="25"/>
        <item x="17"/>
        <item x="19"/>
        <item x="34"/>
        <item x="6"/>
        <item x="7"/>
        <item x="28"/>
        <item x="8"/>
        <item x="9"/>
        <item x="18"/>
        <item x="33"/>
        <item x="10"/>
        <item x="35"/>
        <item x="24"/>
        <item x="20"/>
        <item x="32"/>
        <item x="22"/>
        <item x="37"/>
        <item x="30"/>
        <item x="36"/>
        <item x="11"/>
        <item x="12"/>
        <item x="13"/>
        <item x="14"/>
        <item x="15"/>
        <item x="16"/>
        <item x="38"/>
        <item t="default"/>
      </items>
    </pivotField>
    <pivotField dataField="1" numFmtId="164" showAll="0"/>
    <pivotField showAll="0"/>
    <pivotField showAll="0"/>
  </pivotFields>
  <rowFields count="1">
    <field x="2"/>
  </rowFields>
  <rowItems count="57">
    <i>
      <x v="3"/>
    </i>
    <i>
      <x v="4"/>
    </i>
    <i>
      <x v="38"/>
    </i>
    <i>
      <x v="36"/>
    </i>
    <i>
      <x v="5"/>
    </i>
    <i>
      <x v="50"/>
    </i>
    <i>
      <x v="48"/>
    </i>
    <i>
      <x v="7"/>
    </i>
    <i>
      <x v="16"/>
    </i>
    <i>
      <x v="45"/>
    </i>
    <i>
      <x v="12"/>
    </i>
    <i>
      <x v="2"/>
    </i>
    <i>
      <x v="6"/>
    </i>
    <i>
      <x v="13"/>
    </i>
    <i>
      <x v="9"/>
    </i>
    <i>
      <x v="46"/>
    </i>
    <i>
      <x v="49"/>
    </i>
    <i>
      <x v="8"/>
    </i>
    <i>
      <x v="47"/>
    </i>
    <i>
      <x/>
    </i>
    <i>
      <x v="15"/>
    </i>
    <i>
      <x v="53"/>
    </i>
    <i>
      <x v="43"/>
    </i>
    <i>
      <x v="1"/>
    </i>
    <i>
      <x v="14"/>
    </i>
    <i>
      <x v="10"/>
    </i>
    <i>
      <x v="51"/>
    </i>
    <i>
      <x v="40"/>
    </i>
    <i>
      <x v="11"/>
    </i>
    <i>
      <x v="41"/>
    </i>
    <i>
      <x v="42"/>
    </i>
    <i>
      <x v="37"/>
    </i>
    <i>
      <x v="54"/>
    </i>
    <i>
      <x v="52"/>
    </i>
    <i>
      <x v="35"/>
    </i>
    <i>
      <x v="55"/>
    </i>
    <i>
      <x v="39"/>
    </i>
    <i>
      <x v="56"/>
    </i>
    <i>
      <x v="44"/>
    </i>
    <i>
      <x v="29"/>
    </i>
    <i>
      <x v="30"/>
    </i>
    <i>
      <x v="19"/>
    </i>
    <i>
      <x v="27"/>
    </i>
    <i>
      <x v="21"/>
    </i>
    <i>
      <x v="33"/>
    </i>
    <i>
      <x v="18"/>
    </i>
    <i>
      <x v="32"/>
    </i>
    <i>
      <x v="20"/>
    </i>
    <i>
      <x v="26"/>
    </i>
    <i>
      <x v="22"/>
    </i>
    <i>
      <x v="34"/>
    </i>
    <i>
      <x v="25"/>
    </i>
    <i>
      <x v="24"/>
    </i>
    <i>
      <x v="31"/>
    </i>
    <i>
      <x v="23"/>
    </i>
    <i>
      <x v="28"/>
    </i>
    <i t="grand">
      <x/>
    </i>
  </rowItems>
  <colItems count="1">
    <i/>
  </colItems>
  <dataFields count="1">
    <dataField name="Suma de Unds Libretas" fld="4" baseField="0" baseItem="0" numFmtId="164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5D1C50-71C2-4F9E-AF92-9BA2C05BBE8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5" firstHeaderRow="1" firstDataRow="1" firstDataCol="1"/>
  <pivotFields count="5">
    <pivotField showAll="0"/>
    <pivotField showAll="0"/>
    <pivotField axis="axisRow" showAll="0" sortType="descending">
      <items count="58">
        <item x="0"/>
        <item x="23"/>
        <item x="20"/>
        <item x="1"/>
        <item x="2"/>
        <item x="44"/>
        <item x="51"/>
        <item x="31"/>
        <item x="39"/>
        <item x="21"/>
        <item x="55"/>
        <item x="56"/>
        <item x="54"/>
        <item x="3"/>
        <item x="41"/>
        <item x="4"/>
        <item x="5"/>
        <item x="52"/>
        <item x="37"/>
        <item x="27"/>
        <item x="25"/>
        <item x="16"/>
        <item x="18"/>
        <item x="48"/>
        <item x="32"/>
        <item x="35"/>
        <item x="53"/>
        <item x="6"/>
        <item x="26"/>
        <item x="7"/>
        <item x="8"/>
        <item x="17"/>
        <item x="30"/>
        <item x="38"/>
        <item x="9"/>
        <item x="40"/>
        <item x="36"/>
        <item x="24"/>
        <item x="19"/>
        <item x="28"/>
        <item x="22"/>
        <item x="33"/>
        <item x="43"/>
        <item x="42"/>
        <item x="29"/>
        <item x="47"/>
        <item x="34"/>
        <item x="10"/>
        <item x="49"/>
        <item x="46"/>
        <item x="45"/>
        <item x="11"/>
        <item x="12"/>
        <item x="13"/>
        <item x="14"/>
        <item x="50"/>
        <item x="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58">
    <i>
      <x v="11"/>
    </i>
    <i>
      <x v="12"/>
    </i>
    <i>
      <x v="10"/>
    </i>
    <i>
      <x v="38"/>
    </i>
    <i>
      <x v="31"/>
    </i>
    <i>
      <x v="50"/>
    </i>
    <i>
      <x v="44"/>
    </i>
    <i>
      <x v="9"/>
    </i>
    <i>
      <x v="39"/>
    </i>
    <i>
      <x v="55"/>
    </i>
    <i>
      <x v="36"/>
    </i>
    <i>
      <x v="17"/>
    </i>
    <i>
      <x v="26"/>
    </i>
    <i>
      <x v="28"/>
    </i>
    <i>
      <x v="19"/>
    </i>
    <i>
      <x v="45"/>
    </i>
    <i>
      <x v="48"/>
    </i>
    <i>
      <x v="5"/>
    </i>
    <i>
      <x v="23"/>
    </i>
    <i>
      <x v="6"/>
    </i>
    <i>
      <x v="7"/>
    </i>
    <i>
      <x v="32"/>
    </i>
    <i>
      <x v="49"/>
    </i>
    <i>
      <x v="20"/>
    </i>
    <i>
      <x v="43"/>
    </i>
    <i>
      <x v="8"/>
    </i>
    <i>
      <x v="35"/>
    </i>
    <i>
      <x v="1"/>
    </i>
    <i>
      <x v="14"/>
    </i>
    <i>
      <x v="42"/>
    </i>
    <i>
      <x v="33"/>
    </i>
    <i>
      <x v="46"/>
    </i>
    <i>
      <x v="37"/>
    </i>
    <i>
      <x v="40"/>
    </i>
    <i>
      <x v="22"/>
    </i>
    <i>
      <x v="24"/>
    </i>
    <i>
      <x v="41"/>
    </i>
    <i>
      <x v="21"/>
    </i>
    <i>
      <x v="2"/>
    </i>
    <i>
      <x v="18"/>
    </i>
    <i>
      <x v="25"/>
    </i>
    <i>
      <x v="16"/>
    </i>
    <i>
      <x v="56"/>
    </i>
    <i>
      <x/>
    </i>
    <i>
      <x v="34"/>
    </i>
    <i>
      <x v="27"/>
    </i>
    <i>
      <x v="47"/>
    </i>
    <i>
      <x v="51"/>
    </i>
    <i>
      <x v="4"/>
    </i>
    <i>
      <x v="52"/>
    </i>
    <i>
      <x v="54"/>
    </i>
    <i>
      <x v="53"/>
    </i>
    <i>
      <x v="3"/>
    </i>
    <i>
      <x v="13"/>
    </i>
    <i>
      <x v="29"/>
    </i>
    <i>
      <x v="15"/>
    </i>
    <i>
      <x v="30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2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859F12-FEC8-4D6C-9C82-1A08582CB6F2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9" firstHeaderRow="1" firstDataRow="1" firstDataCol="1"/>
  <pivotFields count="5">
    <pivotField showAll="0"/>
    <pivotField showAll="0"/>
    <pivotField axis="axisRow" showAll="0" sortType="descending">
      <items count="62">
        <item x="0"/>
        <item x="24"/>
        <item x="21"/>
        <item x="1"/>
        <item x="2"/>
        <item x="55"/>
        <item x="43"/>
        <item x="31"/>
        <item x="37"/>
        <item x="22"/>
        <item x="58"/>
        <item x="59"/>
        <item x="57"/>
        <item x="3"/>
        <item x="41"/>
        <item x="4"/>
        <item x="5"/>
        <item x="54"/>
        <item x="35"/>
        <item x="36"/>
        <item x="26"/>
        <item x="16"/>
        <item x="18"/>
        <item x="48"/>
        <item x="40"/>
        <item x="34"/>
        <item x="49"/>
        <item x="6"/>
        <item x="27"/>
        <item x="7"/>
        <item x="8"/>
        <item x="17"/>
        <item x="44"/>
        <item x="45"/>
        <item x="9"/>
        <item x="47"/>
        <item x="42"/>
        <item x="25"/>
        <item x="20"/>
        <item x="28"/>
        <item x="23"/>
        <item x="39"/>
        <item x="53"/>
        <item x="46"/>
        <item x="30"/>
        <item x="51"/>
        <item x="38"/>
        <item x="10"/>
        <item x="50"/>
        <item x="56"/>
        <item x="52"/>
        <item x="11"/>
        <item x="12"/>
        <item x="13"/>
        <item x="14"/>
        <item x="19"/>
        <item x="15"/>
        <item x="29"/>
        <item x="32"/>
        <item x="33"/>
        <item x="6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2">
    <i>
      <x v="11"/>
    </i>
    <i>
      <x v="60"/>
    </i>
    <i>
      <x v="12"/>
    </i>
    <i>
      <x v="10"/>
    </i>
    <i>
      <x v="38"/>
    </i>
    <i>
      <x v="31"/>
    </i>
    <i>
      <x v="57"/>
    </i>
    <i>
      <x v="50"/>
    </i>
    <i>
      <x v="19"/>
    </i>
    <i>
      <x v="17"/>
    </i>
    <i>
      <x v="44"/>
    </i>
    <i>
      <x v="9"/>
    </i>
    <i>
      <x v="45"/>
    </i>
    <i>
      <x v="49"/>
    </i>
    <i>
      <x v="5"/>
    </i>
    <i>
      <x v="39"/>
    </i>
    <i>
      <x v="28"/>
    </i>
    <i>
      <x v="48"/>
    </i>
    <i>
      <x v="42"/>
    </i>
    <i>
      <x v="7"/>
    </i>
    <i>
      <x v="36"/>
    </i>
    <i>
      <x v="26"/>
    </i>
    <i>
      <x v="35"/>
    </i>
    <i>
      <x v="32"/>
    </i>
    <i>
      <x v="23"/>
    </i>
    <i>
      <x v="43"/>
    </i>
    <i>
      <x v="20"/>
    </i>
    <i>
      <x v="59"/>
    </i>
    <i>
      <x v="33"/>
    </i>
    <i>
      <x v="1"/>
    </i>
    <i>
      <x v="6"/>
    </i>
    <i>
      <x v="14"/>
    </i>
    <i>
      <x v="55"/>
    </i>
    <i>
      <x v="46"/>
    </i>
    <i>
      <x v="8"/>
    </i>
    <i>
      <x v="37"/>
    </i>
    <i>
      <x v="22"/>
    </i>
    <i>
      <x v="24"/>
    </i>
    <i>
      <x v="40"/>
    </i>
    <i>
      <x v="41"/>
    </i>
    <i>
      <x v="21"/>
    </i>
    <i>
      <x v="18"/>
    </i>
    <i>
      <x v="2"/>
    </i>
    <i>
      <x v="58"/>
    </i>
    <i>
      <x v="25"/>
    </i>
    <i>
      <x v="51"/>
    </i>
    <i>
      <x v="34"/>
    </i>
    <i>
      <x v="15"/>
    </i>
    <i>
      <x v="4"/>
    </i>
    <i>
      <x v="56"/>
    </i>
    <i>
      <x v="52"/>
    </i>
    <i>
      <x v="53"/>
    </i>
    <i>
      <x v="54"/>
    </i>
    <i>
      <x v="3"/>
    </i>
    <i>
      <x v="13"/>
    </i>
    <i>
      <x v="27"/>
    </i>
    <i>
      <x v="16"/>
    </i>
    <i>
      <x v="47"/>
    </i>
    <i>
      <x/>
    </i>
    <i>
      <x v="29"/>
    </i>
    <i>
      <x v="30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1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69F021-E9FD-4E5E-B23A-B954043155F5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J7:K67" firstHeaderRow="1" firstDataRow="1" firstDataCol="1"/>
  <pivotFields count="5">
    <pivotField showAll="0"/>
    <pivotField showAll="0"/>
    <pivotField axis="axisRow" showAll="0" sortType="descending">
      <items count="62">
        <item x="0"/>
        <item x="26"/>
        <item x="21"/>
        <item x="1"/>
        <item x="2"/>
        <item x="42"/>
        <item x="43"/>
        <item x="30"/>
        <item x="35"/>
        <item x="23"/>
        <item x="56"/>
        <item x="57"/>
        <item x="55"/>
        <item x="3"/>
        <item x="38"/>
        <item x="4"/>
        <item x="5"/>
        <item x="54"/>
        <item x="33"/>
        <item x="34"/>
        <item x="27"/>
        <item x="16"/>
        <item x="18"/>
        <item x="48"/>
        <item x="37"/>
        <item x="32"/>
        <item x="47"/>
        <item x="6"/>
        <item x="31"/>
        <item x="7"/>
        <item x="8"/>
        <item x="17"/>
        <item x="40"/>
        <item x="45"/>
        <item x="9"/>
        <item x="41"/>
        <item x="49"/>
        <item x="25"/>
        <item x="20"/>
        <item x="28"/>
        <item x="24"/>
        <item x="39"/>
        <item x="46"/>
        <item x="44"/>
        <item x="29"/>
        <item x="53"/>
        <item x="36"/>
        <item x="10"/>
        <item x="50"/>
        <item x="51"/>
        <item x="52"/>
        <item x="11"/>
        <item x="12"/>
        <item x="13"/>
        <item x="14"/>
        <item x="19"/>
        <item x="15"/>
        <item x="22"/>
        <item m="1" x="59"/>
        <item m="1" x="60"/>
        <item x="5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numFmtId="164" showAll="0"/>
  </pivotFields>
  <rowFields count="1">
    <field x="2"/>
  </rowFields>
  <rowItems count="60">
    <i>
      <x v="11"/>
    </i>
    <i>
      <x v="60"/>
    </i>
    <i>
      <x v="12"/>
    </i>
    <i>
      <x v="10"/>
    </i>
    <i>
      <x v="38"/>
    </i>
    <i>
      <x v="31"/>
    </i>
    <i>
      <x v="57"/>
    </i>
    <i>
      <x v="28"/>
    </i>
    <i>
      <x v="44"/>
    </i>
    <i>
      <x v="5"/>
    </i>
    <i>
      <x v="36"/>
    </i>
    <i>
      <x v="9"/>
    </i>
    <i>
      <x v="19"/>
    </i>
    <i>
      <x v="17"/>
    </i>
    <i>
      <x v="48"/>
    </i>
    <i>
      <x v="50"/>
    </i>
    <i>
      <x v="35"/>
    </i>
    <i>
      <x v="39"/>
    </i>
    <i>
      <x v="55"/>
    </i>
    <i>
      <x v="49"/>
    </i>
    <i>
      <x v="33"/>
    </i>
    <i>
      <x v="7"/>
    </i>
    <i>
      <x v="32"/>
    </i>
    <i>
      <x v="8"/>
    </i>
    <i>
      <x v="23"/>
    </i>
    <i>
      <x v="45"/>
    </i>
    <i>
      <x v="26"/>
    </i>
    <i>
      <x v="6"/>
    </i>
    <i>
      <x v="20"/>
    </i>
    <i>
      <x v="42"/>
    </i>
    <i>
      <x v="43"/>
    </i>
    <i>
      <x v="1"/>
    </i>
    <i>
      <x v="14"/>
    </i>
    <i>
      <x v="46"/>
    </i>
    <i>
      <x v="22"/>
    </i>
    <i>
      <x v="24"/>
    </i>
    <i>
      <x v="21"/>
    </i>
    <i>
      <x v="41"/>
    </i>
    <i>
      <x v="40"/>
    </i>
    <i>
      <x v="18"/>
    </i>
    <i>
      <x v="2"/>
    </i>
    <i>
      <x v="37"/>
    </i>
    <i>
      <x v="25"/>
    </i>
    <i>
      <x v="53"/>
    </i>
    <i>
      <x v="4"/>
    </i>
    <i>
      <x v="3"/>
    </i>
    <i>
      <x v="30"/>
    </i>
    <i>
      <x v="51"/>
    </i>
    <i>
      <x v="15"/>
    </i>
    <i>
      <x v="13"/>
    </i>
    <i>
      <x v="52"/>
    </i>
    <i>
      <x v="34"/>
    </i>
    <i>
      <x v="54"/>
    </i>
    <i>
      <x v="27"/>
    </i>
    <i>
      <x v="56"/>
    </i>
    <i>
      <x v="47"/>
    </i>
    <i>
      <x/>
    </i>
    <i>
      <x v="16"/>
    </i>
    <i>
      <x v="29"/>
    </i>
    <i t="grand">
      <x/>
    </i>
  </rowItems>
  <colItems count="1">
    <i/>
  </colItems>
  <dataFields count="1">
    <dataField name="Suma de Unds Libretas" fld="4" baseField="0" baseItem="0" numFmtId="164"/>
  </dataFields>
  <formats count="1">
    <format dxfId="0">
      <pivotArea field="2" type="button" dataOnly="0" labelOnly="1" outline="0" axis="axisRow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1507-6408-410C-B621-96BBD0BB21BD}">
  <sheetPr>
    <pageSetUpPr fitToPage="1"/>
  </sheetPr>
  <dimension ref="A1:I58"/>
  <sheetViews>
    <sheetView topLeftCell="A9" workbookViewId="0">
      <selection activeCell="B12" sqref="B12:C12"/>
    </sheetView>
  </sheetViews>
  <sheetFormatPr baseColWidth="10" defaultRowHeight="15" x14ac:dyDescent="0.25"/>
  <cols>
    <col min="1" max="1" width="43.7109375" customWidth="1"/>
    <col min="3" max="3" width="30.28515625" customWidth="1"/>
    <col min="9" max="9" width="26.140625" customWidth="1"/>
  </cols>
  <sheetData>
    <row r="1" spans="1:9" ht="18.75" x14ac:dyDescent="0.3">
      <c r="A1" s="95" t="s">
        <v>0</v>
      </c>
      <c r="B1" s="95"/>
      <c r="C1" s="95"/>
      <c r="D1" s="95"/>
      <c r="E1" s="95"/>
    </row>
    <row r="2" spans="1:9" ht="15.75" x14ac:dyDescent="0.25">
      <c r="A2" s="96" t="s">
        <v>1</v>
      </c>
      <c r="B2" s="96"/>
      <c r="C2" s="96"/>
      <c r="D2" s="96"/>
      <c r="E2" s="96"/>
    </row>
    <row r="3" spans="1:9" ht="15.75" x14ac:dyDescent="0.25">
      <c r="A3" s="96" t="s">
        <v>2</v>
      </c>
      <c r="B3" s="96"/>
      <c r="C3" s="96"/>
      <c r="D3" s="96"/>
      <c r="E3" s="96"/>
    </row>
    <row r="4" spans="1:9" x14ac:dyDescent="0.25">
      <c r="A4" s="78" t="s">
        <v>3</v>
      </c>
      <c r="B4" s="78"/>
      <c r="C4" s="78"/>
      <c r="D4" s="78"/>
      <c r="E4" s="78"/>
    </row>
    <row r="5" spans="1:9" x14ac:dyDescent="0.25">
      <c r="A5" s="78" t="s">
        <v>42</v>
      </c>
      <c r="B5" s="78"/>
      <c r="C5" s="78"/>
      <c r="D5" s="78"/>
      <c r="E5" s="78"/>
    </row>
    <row r="6" spans="1:9" x14ac:dyDescent="0.25">
      <c r="A6" s="78" t="s">
        <v>4</v>
      </c>
      <c r="B6" s="78"/>
      <c r="C6" s="78"/>
      <c r="D6" s="78"/>
      <c r="E6" s="78"/>
    </row>
    <row r="7" spans="1:9" x14ac:dyDescent="0.25">
      <c r="A7" s="78"/>
      <c r="B7" s="78"/>
      <c r="C7" s="78"/>
    </row>
    <row r="8" spans="1:9" x14ac:dyDescent="0.25">
      <c r="B8" s="77"/>
      <c r="C8" s="77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78"/>
      <c r="C10" s="78"/>
    </row>
    <row r="11" spans="1:9" x14ac:dyDescent="0.25">
      <c r="A11" t="s">
        <v>7</v>
      </c>
      <c r="B11" s="91">
        <f>1123843.73+221365651.91+2252053.5</f>
        <v>224741549.13999999</v>
      </c>
      <c r="C11" s="78"/>
    </row>
    <row r="12" spans="1:9" x14ac:dyDescent="0.25">
      <c r="A12" t="s">
        <v>8</v>
      </c>
      <c r="B12" s="91">
        <f>3345365+2304207.06</f>
        <v>5649572.0600000005</v>
      </c>
      <c r="C12" s="91"/>
    </row>
    <row r="13" spans="1:9" x14ac:dyDescent="0.25">
      <c r="A13" t="s">
        <v>9</v>
      </c>
      <c r="B13" s="91">
        <v>30032391.530000001</v>
      </c>
      <c r="C13" s="78"/>
    </row>
    <row r="14" spans="1:9" x14ac:dyDescent="0.25">
      <c r="A14" t="s">
        <v>10</v>
      </c>
      <c r="B14" s="91">
        <v>3205553.72</v>
      </c>
      <c r="C14" s="78"/>
    </row>
    <row r="15" spans="1:9" x14ac:dyDescent="0.25">
      <c r="A15" t="s">
        <v>11</v>
      </c>
      <c r="B15" s="91">
        <f>+I18</f>
        <v>227395113.59999999</v>
      </c>
      <c r="C15" s="78"/>
      <c r="I15" s="20" t="s">
        <v>186</v>
      </c>
    </row>
    <row r="16" spans="1:9" x14ac:dyDescent="0.25">
      <c r="A16" s="2" t="s">
        <v>12</v>
      </c>
      <c r="B16" s="81">
        <f>SUM(B11:C15)</f>
        <v>491024180.04999995</v>
      </c>
      <c r="C16" s="82"/>
      <c r="G16" s="78" t="s">
        <v>187</v>
      </c>
      <c r="H16" s="78"/>
      <c r="I16" s="6">
        <v>533600</v>
      </c>
    </row>
    <row r="17" spans="1:9" x14ac:dyDescent="0.25">
      <c r="B17" s="78"/>
      <c r="C17" s="78"/>
      <c r="G17" s="78" t="s">
        <v>188</v>
      </c>
      <c r="H17" s="78"/>
      <c r="I17" s="6">
        <f>+LIBRETAS.!F9</f>
        <v>226861513.59999999</v>
      </c>
    </row>
    <row r="18" spans="1:9" ht="15.75" thickBot="1" x14ac:dyDescent="0.3">
      <c r="A18" s="2" t="s">
        <v>13</v>
      </c>
      <c r="B18" s="92"/>
      <c r="C18" s="92"/>
      <c r="H18" s="6" t="str">
        <f>+[1]Hoja2!F8</f>
        <v>TOTAL RD$</v>
      </c>
      <c r="I18" s="55">
        <f>+I16+I17</f>
        <v>227395113.59999999</v>
      </c>
    </row>
    <row r="19" spans="1:9" ht="15.75" thickTop="1" x14ac:dyDescent="0.25">
      <c r="A19" t="s">
        <v>14</v>
      </c>
      <c r="B19" s="93">
        <v>681780760.27999997</v>
      </c>
      <c r="C19" s="94"/>
    </row>
    <row r="20" spans="1:9" x14ac:dyDescent="0.25">
      <c r="A20" t="s">
        <v>15</v>
      </c>
      <c r="B20" s="91">
        <v>-303349050.14999998</v>
      </c>
      <c r="C20" s="91"/>
    </row>
    <row r="21" spans="1:9" x14ac:dyDescent="0.25">
      <c r="A21" t="s">
        <v>16</v>
      </c>
      <c r="B21" s="93">
        <v>72830434.700000003</v>
      </c>
      <c r="C21" s="94"/>
    </row>
    <row r="22" spans="1:9" x14ac:dyDescent="0.25">
      <c r="A22" t="s">
        <v>17</v>
      </c>
      <c r="B22" s="93">
        <v>-64992702.200000003</v>
      </c>
      <c r="C22" s="94"/>
    </row>
    <row r="23" spans="1:9" x14ac:dyDescent="0.25">
      <c r="A23" s="2" t="s">
        <v>18</v>
      </c>
      <c r="B23" s="81">
        <f>SUM(B19:C22)</f>
        <v>386269442.63</v>
      </c>
      <c r="C23" s="82"/>
    </row>
    <row r="24" spans="1:9" ht="15.75" thickBot="1" x14ac:dyDescent="0.3">
      <c r="A24" s="2" t="s">
        <v>19</v>
      </c>
      <c r="B24" s="88">
        <f>+B16+B23</f>
        <v>877293622.67999995</v>
      </c>
      <c r="C24" s="89"/>
    </row>
    <row r="25" spans="1:9" ht="15.75" thickTop="1" x14ac:dyDescent="0.25">
      <c r="B25" s="78"/>
      <c r="C25" s="78"/>
    </row>
    <row r="26" spans="1:9" x14ac:dyDescent="0.25">
      <c r="A26" s="90" t="s">
        <v>20</v>
      </c>
      <c r="B26" s="90"/>
      <c r="C26" s="90"/>
    </row>
    <row r="27" spans="1:9" x14ac:dyDescent="0.25">
      <c r="A27" s="4" t="s">
        <v>21</v>
      </c>
      <c r="B27" s="78"/>
      <c r="C27" s="78"/>
    </row>
    <row r="28" spans="1:9" x14ac:dyDescent="0.25">
      <c r="A28" t="s">
        <v>22</v>
      </c>
      <c r="B28" s="80">
        <v>0</v>
      </c>
      <c r="C28" s="80"/>
    </row>
    <row r="29" spans="1:9" x14ac:dyDescent="0.25">
      <c r="A29" t="s">
        <v>23</v>
      </c>
      <c r="B29" s="79">
        <v>84613980.030000001</v>
      </c>
      <c r="C29" s="79"/>
      <c r="E29" s="6"/>
      <c r="I29" s="6"/>
    </row>
    <row r="30" spans="1:9" x14ac:dyDescent="0.25">
      <c r="A30" s="2" t="s">
        <v>24</v>
      </c>
      <c r="B30" s="81">
        <f>SUM(B28:C29)</f>
        <v>84613980.030000001</v>
      </c>
      <c r="C30" s="82"/>
    </row>
    <row r="31" spans="1:9" x14ac:dyDescent="0.25">
      <c r="B31" s="78"/>
      <c r="C31" s="78"/>
    </row>
    <row r="32" spans="1:9" x14ac:dyDescent="0.25">
      <c r="A32" s="4" t="s">
        <v>25</v>
      </c>
      <c r="B32" s="78"/>
      <c r="C32" s="78"/>
    </row>
    <row r="33" spans="1:5" x14ac:dyDescent="0.25">
      <c r="A33" t="s">
        <v>26</v>
      </c>
      <c r="B33" s="79">
        <v>4893310.18</v>
      </c>
      <c r="C33" s="79"/>
    </row>
    <row r="34" spans="1:5" x14ac:dyDescent="0.25">
      <c r="A34" s="2" t="s">
        <v>27</v>
      </c>
      <c r="B34" s="81">
        <f>+B33</f>
        <v>4893310.18</v>
      </c>
      <c r="C34" s="82"/>
    </row>
    <row r="35" spans="1:5" ht="15.75" thickBot="1" x14ac:dyDescent="0.3">
      <c r="A35" s="2" t="s">
        <v>28</v>
      </c>
      <c r="B35" s="88">
        <f>+B30+B34</f>
        <v>89507290.210000008</v>
      </c>
      <c r="C35" s="89"/>
    </row>
    <row r="36" spans="1:5" ht="15.75" thickTop="1" x14ac:dyDescent="0.25">
      <c r="B36" s="78"/>
      <c r="C36" s="78"/>
    </row>
    <row r="37" spans="1:5" x14ac:dyDescent="0.25">
      <c r="A37" s="90" t="s">
        <v>29</v>
      </c>
      <c r="B37" s="90"/>
      <c r="C37" s="90"/>
    </row>
    <row r="38" spans="1:5" x14ac:dyDescent="0.25">
      <c r="A38" t="s">
        <v>30</v>
      </c>
      <c r="B38" s="80">
        <v>787786332.47000003</v>
      </c>
      <c r="C38" s="80"/>
    </row>
    <row r="39" spans="1:5" x14ac:dyDescent="0.25">
      <c r="A39" s="2" t="s">
        <v>31</v>
      </c>
      <c r="B39" s="81">
        <f>+B38</f>
        <v>787786332.47000003</v>
      </c>
      <c r="C39" s="82"/>
    </row>
    <row r="40" spans="1:5" ht="15.75" thickBot="1" x14ac:dyDescent="0.3">
      <c r="A40" s="2" t="s">
        <v>32</v>
      </c>
      <c r="B40" s="83">
        <f>+B35+B39</f>
        <v>877293622.68000007</v>
      </c>
      <c r="C40" s="84"/>
    </row>
    <row r="41" spans="1:5" ht="15.75" thickTop="1" x14ac:dyDescent="0.25">
      <c r="B41" s="85">
        <f>+B24-B40</f>
        <v>0</v>
      </c>
      <c r="C41" s="86"/>
    </row>
    <row r="42" spans="1:5" x14ac:dyDescent="0.25">
      <c r="B42" s="5"/>
      <c r="C42" s="1"/>
    </row>
    <row r="43" spans="1:5" x14ac:dyDescent="0.25">
      <c r="B43" s="5"/>
      <c r="C43" s="1"/>
    </row>
    <row r="44" spans="1:5" x14ac:dyDescent="0.25">
      <c r="A44" t="s">
        <v>33</v>
      </c>
      <c r="C44" s="78" t="s">
        <v>34</v>
      </c>
      <c r="D44" s="78"/>
      <c r="E44" s="7"/>
    </row>
    <row r="45" spans="1:5" x14ac:dyDescent="0.25">
      <c r="C45" s="1"/>
      <c r="D45" s="1"/>
      <c r="E45" s="7"/>
    </row>
    <row r="46" spans="1:5" x14ac:dyDescent="0.25">
      <c r="C46" s="1"/>
      <c r="D46" s="1"/>
      <c r="E46" s="7"/>
    </row>
    <row r="48" spans="1:5" x14ac:dyDescent="0.25">
      <c r="A48" s="8" t="s">
        <v>35</v>
      </c>
      <c r="C48" s="87" t="s">
        <v>36</v>
      </c>
      <c r="D48" s="87"/>
      <c r="E48" s="87"/>
    </row>
    <row r="49" spans="1:5" x14ac:dyDescent="0.25">
      <c r="A49" s="9" t="s">
        <v>37</v>
      </c>
      <c r="C49" s="77" t="s">
        <v>38</v>
      </c>
      <c r="D49" s="77"/>
      <c r="E49" s="77"/>
    </row>
    <row r="53" spans="1:5" x14ac:dyDescent="0.25">
      <c r="A53" t="s">
        <v>39</v>
      </c>
    </row>
    <row r="57" spans="1:5" x14ac:dyDescent="0.25">
      <c r="A57" s="10" t="s">
        <v>40</v>
      </c>
    </row>
    <row r="58" spans="1:5" x14ac:dyDescent="0.25">
      <c r="A58" s="4" t="s">
        <v>41</v>
      </c>
    </row>
  </sheetData>
  <mergeCells count="45">
    <mergeCell ref="B13:C13"/>
    <mergeCell ref="A1:E1"/>
    <mergeCell ref="A2:E2"/>
    <mergeCell ref="A3:E3"/>
    <mergeCell ref="A4:E4"/>
    <mergeCell ref="A5:E5"/>
    <mergeCell ref="A6:E6"/>
    <mergeCell ref="A7:C7"/>
    <mergeCell ref="B8:C8"/>
    <mergeCell ref="B10:C10"/>
    <mergeCell ref="B11:C11"/>
    <mergeCell ref="B12:C12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7:C27"/>
    <mergeCell ref="B28:C28"/>
    <mergeCell ref="B29:C29"/>
    <mergeCell ref="B30:C30"/>
    <mergeCell ref="B31:C31"/>
    <mergeCell ref="C49:E49"/>
    <mergeCell ref="G16:H16"/>
    <mergeCell ref="G17:H17"/>
    <mergeCell ref="B33:C33"/>
    <mergeCell ref="B38:C38"/>
    <mergeCell ref="B39:C39"/>
    <mergeCell ref="B40:C40"/>
    <mergeCell ref="B41:C41"/>
    <mergeCell ref="C44:D44"/>
    <mergeCell ref="C48:E48"/>
    <mergeCell ref="B32:C32"/>
    <mergeCell ref="B34:C34"/>
    <mergeCell ref="B35:C35"/>
    <mergeCell ref="B36:C36"/>
    <mergeCell ref="A37:C37"/>
    <mergeCell ref="A26:C26"/>
  </mergeCells>
  <pageMargins left="0.7" right="0.7" top="0.75" bottom="0.75" header="0.3" footer="0.3"/>
  <pageSetup scale="76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7B83C-981B-4457-8F3B-43B310EB4E29}">
  <sheetPr>
    <pageSetUpPr fitToPage="1"/>
  </sheetPr>
  <dimension ref="A1:P27"/>
  <sheetViews>
    <sheetView workbookViewId="0">
      <selection activeCell="N24" sqref="N24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77" t="s">
        <v>43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x14ac:dyDescent="0.25">
      <c r="A2" s="78" t="s">
        <v>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x14ac:dyDescent="0.25">
      <c r="A3" s="78" t="s">
        <v>44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x14ac:dyDescent="0.25">
      <c r="A4" s="78" t="s">
        <v>223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5.75" thickBot="1" x14ac:dyDescent="0.3"/>
    <row r="6" spans="1:16" ht="30.75" thickBot="1" x14ac:dyDescent="0.3">
      <c r="A6" s="119" t="s">
        <v>45</v>
      </c>
      <c r="B6" s="120"/>
      <c r="C6" s="11" t="s">
        <v>46</v>
      </c>
      <c r="D6" s="119" t="s">
        <v>47</v>
      </c>
      <c r="E6" s="121"/>
      <c r="F6" s="119" t="s">
        <v>48</v>
      </c>
      <c r="G6" s="121"/>
      <c r="H6" s="119" t="s">
        <v>49</v>
      </c>
      <c r="I6" s="121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22" t="s">
        <v>55</v>
      </c>
      <c r="P6" s="123"/>
    </row>
    <row r="7" spans="1:16" ht="36.75" customHeight="1" x14ac:dyDescent="0.25">
      <c r="A7" s="114" t="s">
        <v>56</v>
      </c>
      <c r="B7" s="114"/>
      <c r="C7" s="14">
        <v>672</v>
      </c>
      <c r="D7" s="114" t="s">
        <v>57</v>
      </c>
      <c r="E7" s="114"/>
      <c r="F7" s="115" t="s">
        <v>226</v>
      </c>
      <c r="G7" s="115"/>
      <c r="H7" s="116">
        <v>586476.88</v>
      </c>
      <c r="I7" s="117"/>
      <c r="J7" s="15" t="s">
        <v>59</v>
      </c>
      <c r="K7" s="14">
        <v>12</v>
      </c>
      <c r="L7" s="14">
        <v>12</v>
      </c>
      <c r="M7" s="16">
        <f>+H7/12</f>
        <v>48873.073333333334</v>
      </c>
      <c r="N7" s="16">
        <f>+M7*L7</f>
        <v>586476.88</v>
      </c>
      <c r="O7" s="118">
        <f t="shared" ref="O7:O12" si="0">+H7-N7</f>
        <v>0</v>
      </c>
      <c r="P7" s="114"/>
    </row>
    <row r="8" spans="1:16" ht="36.75" customHeight="1" x14ac:dyDescent="0.25">
      <c r="A8" s="112" t="s">
        <v>56</v>
      </c>
      <c r="B8" s="113"/>
      <c r="C8" s="14">
        <v>672</v>
      </c>
      <c r="D8" s="114" t="s">
        <v>57</v>
      </c>
      <c r="E8" s="114"/>
      <c r="F8" s="115" t="s">
        <v>228</v>
      </c>
      <c r="G8" s="115"/>
      <c r="H8" s="109">
        <v>17400</v>
      </c>
      <c r="I8" s="110"/>
      <c r="J8" s="15" t="s">
        <v>59</v>
      </c>
      <c r="K8" s="14">
        <v>12</v>
      </c>
      <c r="L8" s="14">
        <v>12</v>
      </c>
      <c r="M8" s="16">
        <f>+H8/K8</f>
        <v>1450</v>
      </c>
      <c r="N8" s="16">
        <f>+L8*M8</f>
        <v>17400</v>
      </c>
      <c r="O8" s="97">
        <f t="shared" si="0"/>
        <v>0</v>
      </c>
      <c r="P8" s="98"/>
    </row>
    <row r="9" spans="1:16" ht="36.75" customHeight="1" x14ac:dyDescent="0.25">
      <c r="A9" s="112" t="s">
        <v>56</v>
      </c>
      <c r="B9" s="113"/>
      <c r="C9" s="14">
        <v>672</v>
      </c>
      <c r="D9" s="114" t="s">
        <v>57</v>
      </c>
      <c r="E9" s="114"/>
      <c r="F9" s="115" t="s">
        <v>227</v>
      </c>
      <c r="G9" s="115"/>
      <c r="H9" s="109">
        <v>83520</v>
      </c>
      <c r="I9" s="110"/>
      <c r="J9" s="15" t="s">
        <v>59</v>
      </c>
      <c r="K9" s="14">
        <v>12</v>
      </c>
      <c r="L9" s="14">
        <v>12</v>
      </c>
      <c r="M9" s="16">
        <f>+H9/K9</f>
        <v>6960</v>
      </c>
      <c r="N9" s="16">
        <f>+L9*M9</f>
        <v>83520</v>
      </c>
      <c r="O9" s="97">
        <f t="shared" si="0"/>
        <v>0</v>
      </c>
      <c r="P9" s="98"/>
    </row>
    <row r="10" spans="1:16" ht="30" x14ac:dyDescent="0.25">
      <c r="A10" s="105" t="s">
        <v>60</v>
      </c>
      <c r="B10" s="105"/>
      <c r="C10" s="18">
        <v>1743</v>
      </c>
      <c r="D10" s="105" t="s">
        <v>57</v>
      </c>
      <c r="E10" s="105"/>
      <c r="F10" s="108" t="s">
        <v>61</v>
      </c>
      <c r="G10" s="108"/>
      <c r="H10" s="111">
        <v>136654.79999999999</v>
      </c>
      <c r="I10" s="111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04">
        <f t="shared" si="0"/>
        <v>0</v>
      </c>
      <c r="P10" s="105"/>
    </row>
    <row r="11" spans="1:16" ht="30" x14ac:dyDescent="0.25">
      <c r="A11" s="106">
        <v>45544</v>
      </c>
      <c r="B11" s="107"/>
      <c r="C11" s="18">
        <v>2372</v>
      </c>
      <c r="D11" s="105" t="s">
        <v>57</v>
      </c>
      <c r="E11" s="105"/>
      <c r="F11" s="108" t="s">
        <v>63</v>
      </c>
      <c r="G11" s="108"/>
      <c r="H11" s="109">
        <v>22786.82</v>
      </c>
      <c r="I11" s="110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04">
        <f t="shared" si="0"/>
        <v>0</v>
      </c>
      <c r="P11" s="105"/>
    </row>
    <row r="12" spans="1:16" ht="30" x14ac:dyDescent="0.25">
      <c r="A12" s="106">
        <v>45544</v>
      </c>
      <c r="B12" s="107"/>
      <c r="C12" s="18">
        <v>2372</v>
      </c>
      <c r="D12" s="105" t="s">
        <v>57</v>
      </c>
      <c r="E12" s="105"/>
      <c r="F12" s="108" t="s">
        <v>63</v>
      </c>
      <c r="G12" s="108"/>
      <c r="H12" s="109">
        <v>75851.460000000006</v>
      </c>
      <c r="I12" s="110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04">
        <f t="shared" si="0"/>
        <v>0</v>
      </c>
      <c r="P12" s="105"/>
    </row>
    <row r="13" spans="1:16" ht="30" x14ac:dyDescent="0.25">
      <c r="A13" s="105" t="s">
        <v>65</v>
      </c>
      <c r="B13" s="105"/>
      <c r="C13" s="18">
        <v>2602</v>
      </c>
      <c r="D13" s="105" t="s">
        <v>57</v>
      </c>
      <c r="E13" s="105"/>
      <c r="F13" s="108" t="s">
        <v>66</v>
      </c>
      <c r="G13" s="108"/>
      <c r="H13" s="111">
        <v>4636481.3600000003</v>
      </c>
      <c r="I13" s="111"/>
      <c r="J13" s="15" t="s">
        <v>67</v>
      </c>
      <c r="K13" s="17">
        <v>12</v>
      </c>
      <c r="L13" s="17">
        <v>6</v>
      </c>
      <c r="M13" s="19">
        <f>+H13/12</f>
        <v>386373.44666666671</v>
      </c>
      <c r="N13" s="19">
        <f>+M13*L13</f>
        <v>2318240.6800000002</v>
      </c>
      <c r="O13" s="97">
        <f>+H13-N13</f>
        <v>2318240.6800000002</v>
      </c>
      <c r="P13" s="98"/>
    </row>
    <row r="14" spans="1:16" ht="15.75" thickBot="1" x14ac:dyDescent="0.3">
      <c r="G14" s="20" t="s">
        <v>68</v>
      </c>
      <c r="H14" s="101">
        <f>SUM(H7:I13)</f>
        <v>5559171.3200000003</v>
      </c>
      <c r="I14" s="102"/>
      <c r="N14" s="21">
        <f>SUM(N7:N13)</f>
        <v>3240930.64</v>
      </c>
      <c r="O14" s="103">
        <f>SUM(O7:P13)</f>
        <v>2318240.6800000002</v>
      </c>
      <c r="P14" s="103"/>
    </row>
    <row r="15" spans="1:16" ht="15.75" thickTop="1" x14ac:dyDescent="0.25"/>
    <row r="16" spans="1:16" ht="15.75" thickBot="1" x14ac:dyDescent="0.3"/>
    <row r="17" spans="1:16" ht="30.75" thickBot="1" x14ac:dyDescent="0.3">
      <c r="A17" s="119" t="s">
        <v>45</v>
      </c>
      <c r="B17" s="120"/>
      <c r="C17" s="11" t="s">
        <v>46</v>
      </c>
      <c r="D17" s="119" t="s">
        <v>47</v>
      </c>
      <c r="E17" s="121"/>
      <c r="F17" s="119" t="s">
        <v>48</v>
      </c>
      <c r="G17" s="121"/>
      <c r="H17" s="119" t="s">
        <v>49</v>
      </c>
      <c r="I17" s="121"/>
      <c r="J17" s="11" t="s">
        <v>50</v>
      </c>
      <c r="K17" s="11" t="s">
        <v>51</v>
      </c>
      <c r="L17" s="12" t="s">
        <v>52</v>
      </c>
      <c r="M17" s="12" t="s">
        <v>53</v>
      </c>
      <c r="N17" s="13" t="s">
        <v>54</v>
      </c>
      <c r="O17" s="122" t="s">
        <v>55</v>
      </c>
      <c r="P17" s="123"/>
    </row>
    <row r="18" spans="1:16" ht="45" customHeight="1" x14ac:dyDescent="0.25">
      <c r="A18" s="114" t="s">
        <v>225</v>
      </c>
      <c r="B18" s="114"/>
      <c r="C18" s="14">
        <v>1029</v>
      </c>
      <c r="D18" s="114" t="s">
        <v>57</v>
      </c>
      <c r="E18" s="114"/>
      <c r="F18" s="115" t="s">
        <v>226</v>
      </c>
      <c r="G18" s="115"/>
      <c r="H18" s="116">
        <v>601013.55000000005</v>
      </c>
      <c r="I18" s="117"/>
      <c r="J18" s="15" t="s">
        <v>229</v>
      </c>
      <c r="K18" s="14">
        <v>12</v>
      </c>
      <c r="L18" s="14">
        <v>0</v>
      </c>
      <c r="M18" s="16">
        <f>+H18/12</f>
        <v>50084.462500000001</v>
      </c>
      <c r="N18" s="16">
        <f>+M18*L18</f>
        <v>0</v>
      </c>
      <c r="O18" s="118">
        <f>+H18-N18</f>
        <v>601013.55000000005</v>
      </c>
      <c r="P18" s="114"/>
    </row>
    <row r="19" spans="1:16" ht="45" customHeight="1" x14ac:dyDescent="0.25">
      <c r="A19" s="114" t="s">
        <v>225</v>
      </c>
      <c r="B19" s="114"/>
      <c r="C19" s="14">
        <v>1029</v>
      </c>
      <c r="D19" s="114" t="s">
        <v>57</v>
      </c>
      <c r="E19" s="114"/>
      <c r="F19" s="115" t="s">
        <v>228</v>
      </c>
      <c r="G19" s="115"/>
      <c r="H19" s="109">
        <v>17400</v>
      </c>
      <c r="I19" s="110"/>
      <c r="J19" s="15" t="s">
        <v>229</v>
      </c>
      <c r="K19" s="14">
        <v>12</v>
      </c>
      <c r="L19" s="14">
        <v>0</v>
      </c>
      <c r="M19" s="16">
        <f>+H19/K19</f>
        <v>1450</v>
      </c>
      <c r="N19" s="16">
        <f>+L19*M19</f>
        <v>0</v>
      </c>
      <c r="O19" s="97">
        <f>+H19-N19</f>
        <v>17400</v>
      </c>
      <c r="P19" s="98"/>
    </row>
    <row r="20" spans="1:16" ht="45" customHeight="1" x14ac:dyDescent="0.25">
      <c r="A20" s="114" t="s">
        <v>225</v>
      </c>
      <c r="B20" s="114"/>
      <c r="C20" s="14">
        <v>1029</v>
      </c>
      <c r="D20" s="114" t="s">
        <v>57</v>
      </c>
      <c r="E20" s="114"/>
      <c r="F20" s="115" t="s">
        <v>227</v>
      </c>
      <c r="G20" s="115"/>
      <c r="H20" s="109">
        <v>86659.05</v>
      </c>
      <c r="I20" s="110"/>
      <c r="J20" s="15" t="s">
        <v>229</v>
      </c>
      <c r="K20" s="14">
        <v>12</v>
      </c>
      <c r="L20" s="14">
        <v>0</v>
      </c>
      <c r="M20" s="16">
        <f>+H20/K20</f>
        <v>7221.5875000000005</v>
      </c>
      <c r="N20" s="16">
        <f>+L20*M20</f>
        <v>0</v>
      </c>
      <c r="O20" s="97">
        <f>+H20-N20</f>
        <v>86659.05</v>
      </c>
      <c r="P20" s="98"/>
    </row>
    <row r="21" spans="1:16" ht="21" customHeight="1" x14ac:dyDescent="0.25">
      <c r="O21" s="131">
        <f>+O18+O19+O20</f>
        <v>705072.60000000009</v>
      </c>
      <c r="P21" s="132"/>
    </row>
    <row r="23" spans="1:16" ht="15.75" thickBot="1" x14ac:dyDescent="0.3">
      <c r="K23" s="130" t="s">
        <v>230</v>
      </c>
      <c r="L23" s="130"/>
      <c r="M23" s="130"/>
      <c r="N23" s="127">
        <f>+O14+O21</f>
        <v>3023313.2800000003</v>
      </c>
      <c r="O23" s="128"/>
      <c r="P23" s="128"/>
    </row>
    <row r="24" spans="1:16" ht="15.75" thickTop="1" x14ac:dyDescent="0.25"/>
    <row r="25" spans="1:16" ht="15.75" thickBot="1" x14ac:dyDescent="0.3">
      <c r="F25" s="99"/>
      <c r="G25" s="99"/>
      <c r="K25" s="99"/>
      <c r="L25" s="99"/>
    </row>
    <row r="26" spans="1:16" x14ac:dyDescent="0.25">
      <c r="F26" s="100" t="s">
        <v>35</v>
      </c>
      <c r="G26" s="100"/>
      <c r="K26" s="100" t="s">
        <v>36</v>
      </c>
      <c r="L26" s="100"/>
    </row>
    <row r="27" spans="1:16" x14ac:dyDescent="0.25">
      <c r="F27" s="78" t="s">
        <v>69</v>
      </c>
      <c r="G27" s="78"/>
      <c r="K27" s="78" t="s">
        <v>70</v>
      </c>
      <c r="L27" s="78"/>
    </row>
  </sheetData>
  <mergeCells count="75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O13:P13"/>
    <mergeCell ref="F25:G25"/>
    <mergeCell ref="K25:L25"/>
    <mergeCell ref="F26:G26"/>
    <mergeCell ref="K26:L26"/>
    <mergeCell ref="O18:P18"/>
    <mergeCell ref="N23:P23"/>
    <mergeCell ref="O21:P21"/>
    <mergeCell ref="O19:P19"/>
    <mergeCell ref="O20:P20"/>
    <mergeCell ref="H14:I14"/>
    <mergeCell ref="O14:P14"/>
    <mergeCell ref="F27:G27"/>
    <mergeCell ref="K27:L27"/>
    <mergeCell ref="A18:B18"/>
    <mergeCell ref="D18:E18"/>
    <mergeCell ref="F18:G18"/>
    <mergeCell ref="H18:I18"/>
    <mergeCell ref="K23:M23"/>
    <mergeCell ref="A19:B19"/>
    <mergeCell ref="D19:E19"/>
    <mergeCell ref="F19:G19"/>
    <mergeCell ref="H19:I19"/>
    <mergeCell ref="A20:B20"/>
    <mergeCell ref="D20:E20"/>
    <mergeCell ref="F20:G20"/>
    <mergeCell ref="H20:I20"/>
    <mergeCell ref="A17:B17"/>
    <mergeCell ref="D17:E17"/>
    <mergeCell ref="F17:G17"/>
    <mergeCell ref="H17:I17"/>
    <mergeCell ref="O17:P17"/>
  </mergeCells>
  <pageMargins left="0.7" right="0.7" top="0.75" bottom="0.75" header="0.3" footer="0.3"/>
  <pageSetup scale="58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2742-F054-4250-9F4B-7B849F7B7414}">
  <dimension ref="B1:K286"/>
  <sheetViews>
    <sheetView topLeftCell="A39" workbookViewId="0">
      <selection activeCell="K12" sqref="K12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232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24" t="s">
        <v>74</v>
      </c>
      <c r="C6" s="124"/>
      <c r="D6" s="124" t="s">
        <v>75</v>
      </c>
      <c r="E6" s="124"/>
      <c r="F6" s="124" t="s">
        <v>76</v>
      </c>
      <c r="G6" s="124"/>
      <c r="H6" s="27">
        <f>SUM(F8:F201)</f>
        <v>1038008</v>
      </c>
      <c r="J6" s="28" t="s">
        <v>233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234</v>
      </c>
      <c r="K9" s="37">
        <v>368544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91</v>
      </c>
      <c r="K10" s="37">
        <v>166036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195</v>
      </c>
      <c r="K11" s="37">
        <v>72000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93</v>
      </c>
      <c r="K12" s="37">
        <v>7667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96</v>
      </c>
      <c r="K13" s="37">
        <v>4455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235</v>
      </c>
      <c r="K14" s="37">
        <v>3080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129</v>
      </c>
      <c r="K15" s="37">
        <v>3020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127</v>
      </c>
      <c r="K16" s="37">
        <v>2680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98</v>
      </c>
      <c r="K17" s="37">
        <v>2504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102</v>
      </c>
      <c r="K18" s="37">
        <v>2340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108</v>
      </c>
      <c r="K19" s="37">
        <v>2137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110</v>
      </c>
      <c r="K20" s="37">
        <v>1951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133</v>
      </c>
      <c r="K21" s="37">
        <v>1839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128</v>
      </c>
      <c r="K22" s="37">
        <v>1772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100</v>
      </c>
      <c r="K23" s="37">
        <v>1691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120</v>
      </c>
      <c r="K24" s="37">
        <v>1639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116</v>
      </c>
      <c r="K25" s="37">
        <v>1240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134</v>
      </c>
      <c r="K26" s="37">
        <v>1115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122</v>
      </c>
      <c r="K27" s="37">
        <v>993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130</v>
      </c>
      <c r="K28" s="37">
        <v>927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104</v>
      </c>
      <c r="K29" s="37">
        <v>927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118</v>
      </c>
      <c r="K30" s="37">
        <v>909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196</v>
      </c>
      <c r="K31" s="37">
        <v>845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114</v>
      </c>
      <c r="K32" s="37">
        <v>817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137</v>
      </c>
      <c r="K33" s="37">
        <v>760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131</v>
      </c>
      <c r="K34" s="37">
        <v>699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>
        <v>648</v>
      </c>
      <c r="K35" s="37">
        <v>648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125</v>
      </c>
      <c r="K36" s="37">
        <v>565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138</v>
      </c>
      <c r="K37" s="37">
        <v>394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132</v>
      </c>
      <c r="K38" s="37">
        <v>339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148</v>
      </c>
      <c r="K39" s="37">
        <v>328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106</v>
      </c>
      <c r="K40" s="37">
        <v>313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142</v>
      </c>
      <c r="K41" s="37">
        <v>259</v>
      </c>
    </row>
    <row r="42" spans="2:11" x14ac:dyDescent="0.25">
      <c r="B42" s="41">
        <v>7465839</v>
      </c>
      <c r="C42" s="36">
        <v>7465840</v>
      </c>
      <c r="D42" s="42" t="s">
        <v>106</v>
      </c>
      <c r="F42" s="33">
        <f t="shared" si="0"/>
        <v>2</v>
      </c>
      <c r="G42" s="34" t="s">
        <v>124</v>
      </c>
      <c r="H42" s="40"/>
      <c r="J42" s="36" t="s">
        <v>112</v>
      </c>
      <c r="K42" s="37">
        <v>217</v>
      </c>
    </row>
    <row r="43" spans="2:11" x14ac:dyDescent="0.25">
      <c r="B43" s="41">
        <v>7480531</v>
      </c>
      <c r="C43" s="36">
        <v>7480550</v>
      </c>
      <c r="D43" s="32" t="s">
        <v>123</v>
      </c>
      <c r="E43" s="42" t="s">
        <v>123</v>
      </c>
      <c r="F43" s="33">
        <f t="shared" si="0"/>
        <v>20</v>
      </c>
      <c r="G43" s="34" t="s">
        <v>124</v>
      </c>
      <c r="H43" s="40"/>
      <c r="J43" s="36" t="s">
        <v>139</v>
      </c>
      <c r="K43" s="37">
        <v>191</v>
      </c>
    </row>
    <row r="44" spans="2:11" x14ac:dyDescent="0.25">
      <c r="B44" s="36">
        <v>7655930</v>
      </c>
      <c r="C44" s="36">
        <v>7655930</v>
      </c>
      <c r="D44" s="32" t="s">
        <v>93</v>
      </c>
      <c r="E44" t="s">
        <v>93</v>
      </c>
      <c r="F44" s="33">
        <f t="shared" si="0"/>
        <v>1</v>
      </c>
      <c r="G44" s="34" t="s">
        <v>124</v>
      </c>
      <c r="H44" s="40" t="s">
        <v>146</v>
      </c>
      <c r="J44" s="36" t="s">
        <v>140</v>
      </c>
      <c r="K44" s="37">
        <v>187</v>
      </c>
    </row>
    <row r="45" spans="2:11" x14ac:dyDescent="0.25">
      <c r="B45" s="41">
        <v>7655946</v>
      </c>
      <c r="C45" s="36">
        <v>7655948</v>
      </c>
      <c r="D45" s="32" t="s">
        <v>93</v>
      </c>
      <c r="E45" t="s">
        <v>93</v>
      </c>
      <c r="F45" s="33">
        <f t="shared" si="0"/>
        <v>3</v>
      </c>
      <c r="G45" s="34" t="s">
        <v>124</v>
      </c>
      <c r="H45" s="40"/>
      <c r="J45" s="36" t="s">
        <v>143</v>
      </c>
      <c r="K45" s="37">
        <v>136</v>
      </c>
    </row>
    <row r="46" spans="2:11" x14ac:dyDescent="0.25">
      <c r="B46" s="41">
        <v>7660655</v>
      </c>
      <c r="C46" s="36">
        <v>7660660</v>
      </c>
      <c r="D46" s="32" t="s">
        <v>145</v>
      </c>
      <c r="E46" t="s">
        <v>145</v>
      </c>
      <c r="F46" s="33">
        <f t="shared" si="0"/>
        <v>6</v>
      </c>
      <c r="G46" s="34" t="s">
        <v>124</v>
      </c>
      <c r="H46" s="40"/>
      <c r="J46" s="36" t="s">
        <v>136</v>
      </c>
      <c r="K46" s="37">
        <v>134</v>
      </c>
    </row>
    <row r="47" spans="2:11" x14ac:dyDescent="0.25">
      <c r="B47" s="41">
        <v>7713417</v>
      </c>
      <c r="C47" s="36">
        <v>7713419</v>
      </c>
      <c r="D47" s="32" t="s">
        <v>93</v>
      </c>
      <c r="E47" t="s">
        <v>93</v>
      </c>
      <c r="F47" s="33">
        <f t="shared" si="0"/>
        <v>3</v>
      </c>
      <c r="G47" s="34" t="s">
        <v>124</v>
      </c>
      <c r="H47" s="40"/>
      <c r="J47" s="36" t="s">
        <v>144</v>
      </c>
      <c r="K47" s="37">
        <v>123</v>
      </c>
    </row>
    <row r="48" spans="2:11" x14ac:dyDescent="0.25">
      <c r="B48" s="41">
        <v>7715401</v>
      </c>
      <c r="C48" s="36">
        <v>7715403</v>
      </c>
      <c r="D48" s="32" t="s">
        <v>93</v>
      </c>
      <c r="E48" t="s">
        <v>93</v>
      </c>
      <c r="F48" s="33">
        <f t="shared" si="0"/>
        <v>3</v>
      </c>
      <c r="G48" s="34" t="s">
        <v>124</v>
      </c>
      <c r="H48" s="40"/>
      <c r="J48" s="36" t="s">
        <v>123</v>
      </c>
      <c r="K48" s="37">
        <v>110</v>
      </c>
    </row>
    <row r="49" spans="2:11" x14ac:dyDescent="0.25">
      <c r="B49" s="41">
        <v>7715406</v>
      </c>
      <c r="C49" s="36">
        <v>7715410</v>
      </c>
      <c r="D49" s="32" t="s">
        <v>93</v>
      </c>
      <c r="E49" t="s">
        <v>93</v>
      </c>
      <c r="F49" s="33">
        <f t="shared" si="0"/>
        <v>5</v>
      </c>
      <c r="G49" s="34" t="s">
        <v>124</v>
      </c>
      <c r="H49" s="40"/>
      <c r="J49" s="36" t="s">
        <v>147</v>
      </c>
      <c r="K49" s="37">
        <v>11</v>
      </c>
    </row>
    <row r="50" spans="2:11" x14ac:dyDescent="0.25">
      <c r="B50" s="41">
        <v>7715421</v>
      </c>
      <c r="C50" s="36">
        <v>7715427</v>
      </c>
      <c r="D50" s="32" t="s">
        <v>93</v>
      </c>
      <c r="E50" t="s">
        <v>93</v>
      </c>
      <c r="F50" s="33">
        <f t="shared" si="0"/>
        <v>7</v>
      </c>
      <c r="G50" s="34" t="s">
        <v>124</v>
      </c>
      <c r="H50" s="40"/>
      <c r="J50" s="36" t="s">
        <v>145</v>
      </c>
      <c r="K50" s="37">
        <v>6</v>
      </c>
    </row>
    <row r="51" spans="2:11" x14ac:dyDescent="0.25">
      <c r="B51" s="41">
        <v>7715429</v>
      </c>
      <c r="C51" s="36">
        <v>7715429</v>
      </c>
      <c r="D51" s="32" t="s">
        <v>93</v>
      </c>
      <c r="E51" t="s">
        <v>93</v>
      </c>
      <c r="F51" s="33">
        <f t="shared" si="0"/>
        <v>1</v>
      </c>
      <c r="G51" s="34" t="s">
        <v>124</v>
      </c>
      <c r="H51" s="40"/>
      <c r="J51" s="36">
        <v>3</v>
      </c>
      <c r="K51" s="37">
        <v>3</v>
      </c>
    </row>
    <row r="52" spans="2:11" x14ac:dyDescent="0.25">
      <c r="B52" s="41">
        <v>7715430</v>
      </c>
      <c r="C52" s="36">
        <v>7715431</v>
      </c>
      <c r="D52" s="32" t="s">
        <v>93</v>
      </c>
      <c r="E52" t="s">
        <v>93</v>
      </c>
      <c r="F52" s="33">
        <f t="shared" si="0"/>
        <v>2</v>
      </c>
      <c r="G52" s="34" t="s">
        <v>124</v>
      </c>
      <c r="H52" s="40"/>
      <c r="J52" s="36" t="s">
        <v>101</v>
      </c>
      <c r="K52" s="37">
        <v>1</v>
      </c>
    </row>
    <row r="53" spans="2:11" x14ac:dyDescent="0.25">
      <c r="B53" s="41">
        <v>7738722</v>
      </c>
      <c r="C53" s="36">
        <v>7738725</v>
      </c>
      <c r="D53" s="32" t="s">
        <v>108</v>
      </c>
      <c r="E53" t="s">
        <v>108</v>
      </c>
      <c r="F53" s="33">
        <f t="shared" si="0"/>
        <v>4</v>
      </c>
      <c r="G53" s="34" t="s">
        <v>124</v>
      </c>
      <c r="H53" s="40" t="s">
        <v>197</v>
      </c>
      <c r="J53" s="36" t="s">
        <v>113</v>
      </c>
      <c r="K53" s="37">
        <v>0</v>
      </c>
    </row>
    <row r="54" spans="2:11" x14ac:dyDescent="0.25">
      <c r="B54" s="41">
        <v>7756799</v>
      </c>
      <c r="C54" s="36">
        <v>7756799</v>
      </c>
      <c r="D54" s="32" t="s">
        <v>136</v>
      </c>
      <c r="E54" t="s">
        <v>136</v>
      </c>
      <c r="F54" s="33">
        <f t="shared" si="0"/>
        <v>1</v>
      </c>
      <c r="G54" s="34" t="s">
        <v>124</v>
      </c>
      <c r="H54" s="40"/>
      <c r="J54" s="36" t="s">
        <v>109</v>
      </c>
      <c r="K54" s="37">
        <v>0</v>
      </c>
    </row>
    <row r="55" spans="2:11" x14ac:dyDescent="0.25">
      <c r="B55" s="41">
        <v>7922431</v>
      </c>
      <c r="C55" s="36">
        <v>7922431</v>
      </c>
      <c r="D55" s="32" t="s">
        <v>93</v>
      </c>
      <c r="E55" t="s">
        <v>93</v>
      </c>
      <c r="F55" s="33">
        <f t="shared" si="0"/>
        <v>1</v>
      </c>
      <c r="G55" s="34" t="s">
        <v>124</v>
      </c>
      <c r="H55" s="40"/>
      <c r="J55" s="36" t="s">
        <v>97</v>
      </c>
      <c r="K55" s="37">
        <v>0</v>
      </c>
    </row>
    <row r="56" spans="2:11" x14ac:dyDescent="0.25">
      <c r="B56" s="41">
        <v>7922436</v>
      </c>
      <c r="C56" s="36">
        <v>7922436</v>
      </c>
      <c r="D56" s="32" t="s">
        <v>93</v>
      </c>
      <c r="E56" t="s">
        <v>93</v>
      </c>
      <c r="F56" s="33">
        <f t="shared" si="0"/>
        <v>1</v>
      </c>
      <c r="G56" s="34" t="s">
        <v>124</v>
      </c>
      <c r="H56" s="40"/>
      <c r="J56" s="36" t="s">
        <v>92</v>
      </c>
      <c r="K56" s="37">
        <v>0</v>
      </c>
    </row>
    <row r="57" spans="2:11" x14ac:dyDescent="0.25">
      <c r="B57" s="41">
        <v>7922440</v>
      </c>
      <c r="C57" s="36">
        <v>7922440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121</v>
      </c>
      <c r="K57" s="37">
        <v>0</v>
      </c>
    </row>
    <row r="58" spans="2:11" x14ac:dyDescent="0.25">
      <c r="B58" s="41">
        <v>7924671</v>
      </c>
      <c r="C58" s="36">
        <v>7924672</v>
      </c>
      <c r="D58" s="32" t="s">
        <v>108</v>
      </c>
      <c r="E58" t="s">
        <v>108</v>
      </c>
      <c r="F58" s="33">
        <f t="shared" si="0"/>
        <v>2</v>
      </c>
      <c r="G58" s="34" t="s">
        <v>124</v>
      </c>
      <c r="H58" s="40"/>
      <c r="J58" s="36" t="s">
        <v>115</v>
      </c>
      <c r="K58" s="37">
        <v>0</v>
      </c>
    </row>
    <row r="59" spans="2:11" x14ac:dyDescent="0.25">
      <c r="B59" s="41">
        <v>7946506</v>
      </c>
      <c r="C59" s="36">
        <v>7946512</v>
      </c>
      <c r="D59" s="32" t="s">
        <v>138</v>
      </c>
      <c r="E59" t="s">
        <v>138</v>
      </c>
      <c r="F59" s="33">
        <f t="shared" si="0"/>
        <v>7</v>
      </c>
      <c r="G59" s="34" t="s">
        <v>124</v>
      </c>
      <c r="H59" s="40"/>
      <c r="J59" s="36" t="s">
        <v>117</v>
      </c>
      <c r="K59" s="37">
        <v>0</v>
      </c>
    </row>
    <row r="60" spans="2:11" x14ac:dyDescent="0.25">
      <c r="B60" s="41">
        <v>8032883</v>
      </c>
      <c r="C60" s="36">
        <v>8032957</v>
      </c>
      <c r="D60" s="32" t="s">
        <v>139</v>
      </c>
      <c r="E60" t="s">
        <v>139</v>
      </c>
      <c r="F60" s="33">
        <f t="shared" si="0"/>
        <v>75</v>
      </c>
      <c r="G60" s="34" t="s">
        <v>124</v>
      </c>
      <c r="H60" s="40"/>
      <c r="J60" s="36" t="s">
        <v>119</v>
      </c>
      <c r="K60" s="37">
        <v>0</v>
      </c>
    </row>
    <row r="61" spans="2:11" x14ac:dyDescent="0.25">
      <c r="B61" s="41">
        <v>8141281</v>
      </c>
      <c r="C61" s="36">
        <v>8141359</v>
      </c>
      <c r="D61" s="32" t="s">
        <v>138</v>
      </c>
      <c r="E61" t="s">
        <v>138</v>
      </c>
      <c r="F61" s="33">
        <f t="shared" si="0"/>
        <v>79</v>
      </c>
      <c r="G61" s="34" t="s">
        <v>124</v>
      </c>
      <c r="H61" s="40"/>
      <c r="J61" s="36" t="s">
        <v>90</v>
      </c>
      <c r="K61" s="37">
        <v>0</v>
      </c>
    </row>
    <row r="62" spans="2:11" x14ac:dyDescent="0.25">
      <c r="B62" s="41">
        <v>8172051</v>
      </c>
      <c r="C62" s="36">
        <v>8172080</v>
      </c>
      <c r="D62" s="32" t="s">
        <v>93</v>
      </c>
      <c r="E62" t="s">
        <v>93</v>
      </c>
      <c r="F62" s="33">
        <f t="shared" si="0"/>
        <v>30</v>
      </c>
      <c r="G62" s="34" t="s">
        <v>124</v>
      </c>
      <c r="H62" s="40"/>
      <c r="J62" s="36" t="s">
        <v>94</v>
      </c>
      <c r="K62" s="37">
        <v>0</v>
      </c>
    </row>
    <row r="63" spans="2:11" x14ac:dyDescent="0.25">
      <c r="B63" s="41">
        <v>8178222</v>
      </c>
      <c r="C63" s="36">
        <v>8178253</v>
      </c>
      <c r="D63" s="32" t="s">
        <v>138</v>
      </c>
      <c r="E63" t="s">
        <v>138</v>
      </c>
      <c r="F63" s="33">
        <f t="shared" si="0"/>
        <v>32</v>
      </c>
      <c r="G63" s="34" t="s">
        <v>124</v>
      </c>
      <c r="H63" s="40"/>
      <c r="J63" s="36" t="s">
        <v>103</v>
      </c>
      <c r="K63" s="37">
        <v>0</v>
      </c>
    </row>
    <row r="64" spans="2:11" x14ac:dyDescent="0.25">
      <c r="B64" s="41">
        <v>8196957</v>
      </c>
      <c r="C64" s="36">
        <v>8197106</v>
      </c>
      <c r="D64" s="32" t="s">
        <v>96</v>
      </c>
      <c r="E64" t="s">
        <v>96</v>
      </c>
      <c r="F64" s="33">
        <f t="shared" si="0"/>
        <v>150</v>
      </c>
      <c r="G64" s="34" t="s">
        <v>124</v>
      </c>
      <c r="H64" s="40"/>
      <c r="J64" s="36" t="s">
        <v>99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111</v>
      </c>
      <c r="K65" s="37">
        <v>0</v>
      </c>
    </row>
    <row r="66" spans="2:11" x14ac:dyDescent="0.25">
      <c r="B66" s="41">
        <v>8316521</v>
      </c>
      <c r="C66" s="36">
        <v>8316780</v>
      </c>
      <c r="D66" s="32" t="s">
        <v>96</v>
      </c>
      <c r="E66" t="s">
        <v>96</v>
      </c>
      <c r="F66" s="33">
        <f t="shared" si="0"/>
        <v>260</v>
      </c>
      <c r="G66" s="34" t="s">
        <v>124</v>
      </c>
      <c r="H66" s="40"/>
      <c r="J66" s="36" t="s">
        <v>87</v>
      </c>
      <c r="K66" s="37">
        <v>0</v>
      </c>
    </row>
    <row r="67" spans="2:11" x14ac:dyDescent="0.25">
      <c r="B67" s="41">
        <v>8389961</v>
      </c>
      <c r="C67" s="36">
        <v>8390213</v>
      </c>
      <c r="D67" s="32" t="s">
        <v>96</v>
      </c>
      <c r="E67" t="s">
        <v>96</v>
      </c>
      <c r="F67" s="33">
        <f t="shared" si="0"/>
        <v>253</v>
      </c>
      <c r="G67" s="34" t="s">
        <v>124</v>
      </c>
      <c r="H67" s="40"/>
      <c r="J67" s="36" t="s">
        <v>105</v>
      </c>
      <c r="K67" s="37">
        <v>0</v>
      </c>
    </row>
    <row r="68" spans="2:11" x14ac:dyDescent="0.25">
      <c r="B68" s="41">
        <v>8402521</v>
      </c>
      <c r="C68" s="36">
        <v>8402836</v>
      </c>
      <c r="D68" s="32" t="s">
        <v>96</v>
      </c>
      <c r="E68" t="s">
        <v>96</v>
      </c>
      <c r="F68" s="33">
        <f t="shared" si="0"/>
        <v>316</v>
      </c>
      <c r="G68" s="34" t="s">
        <v>124</v>
      </c>
      <c r="H68" s="40"/>
      <c r="J68" s="36" t="s">
        <v>107</v>
      </c>
      <c r="K68" s="37">
        <v>0</v>
      </c>
    </row>
    <row r="69" spans="2:11" x14ac:dyDescent="0.25">
      <c r="B69" s="41">
        <v>8403002</v>
      </c>
      <c r="C69" s="36">
        <v>8403054</v>
      </c>
      <c r="D69" s="32" t="s">
        <v>138</v>
      </c>
      <c r="E69" t="s">
        <v>138</v>
      </c>
      <c r="F69" s="33">
        <f t="shared" si="0"/>
        <v>53</v>
      </c>
      <c r="G69" s="34" t="s">
        <v>124</v>
      </c>
      <c r="H69" s="40"/>
      <c r="J69" s="36" t="s">
        <v>150</v>
      </c>
      <c r="K69" s="37">
        <v>1038008</v>
      </c>
    </row>
    <row r="70" spans="2:11" x14ac:dyDescent="0.25">
      <c r="B70" s="41">
        <v>8425440</v>
      </c>
      <c r="C70" s="36">
        <v>8425491</v>
      </c>
      <c r="D70" s="32" t="s">
        <v>138</v>
      </c>
      <c r="E70" t="s">
        <v>138</v>
      </c>
      <c r="F70" s="33">
        <f t="shared" si="0"/>
        <v>52</v>
      </c>
      <c r="G70" s="34" t="s">
        <v>124</v>
      </c>
      <c r="H70" s="40"/>
    </row>
    <row r="71" spans="2:11" x14ac:dyDescent="0.25">
      <c r="B71" s="41">
        <v>8546351</v>
      </c>
      <c r="C71" s="36">
        <v>8546737</v>
      </c>
      <c r="D71" s="32" t="s">
        <v>96</v>
      </c>
      <c r="E71" t="s">
        <v>96</v>
      </c>
      <c r="F71" s="33">
        <f t="shared" si="0"/>
        <v>387</v>
      </c>
      <c r="G71" s="34" t="s">
        <v>124</v>
      </c>
      <c r="H71" s="40"/>
    </row>
    <row r="72" spans="2:11" x14ac:dyDescent="0.25">
      <c r="B72" s="41">
        <v>8586042</v>
      </c>
      <c r="C72" s="36">
        <v>8586059</v>
      </c>
      <c r="D72" s="32" t="s">
        <v>138</v>
      </c>
      <c r="E72" t="s">
        <v>138</v>
      </c>
      <c r="F72" s="33">
        <f t="shared" si="0"/>
        <v>18</v>
      </c>
      <c r="G72" s="34" t="s">
        <v>124</v>
      </c>
      <c r="H72" s="40"/>
    </row>
    <row r="73" spans="2:11" x14ac:dyDescent="0.25">
      <c r="B73" s="41">
        <v>8611041</v>
      </c>
      <c r="C73" s="36">
        <v>8611041</v>
      </c>
      <c r="D73" s="32" t="s">
        <v>93</v>
      </c>
      <c r="E73" t="s">
        <v>93</v>
      </c>
      <c r="F73" s="33">
        <f t="shared" si="0"/>
        <v>1</v>
      </c>
      <c r="G73" s="34" t="s">
        <v>124</v>
      </c>
      <c r="H73" s="40"/>
    </row>
    <row r="74" spans="2:11" x14ac:dyDescent="0.25">
      <c r="B74" s="41">
        <v>8611043</v>
      </c>
      <c r="C74" s="36">
        <v>8611043</v>
      </c>
      <c r="D74" s="32" t="s">
        <v>93</v>
      </c>
      <c r="E74" t="s">
        <v>93</v>
      </c>
      <c r="F74" s="33">
        <f t="shared" si="0"/>
        <v>1</v>
      </c>
      <c r="G74" s="34" t="s">
        <v>124</v>
      </c>
      <c r="H74" s="40"/>
    </row>
    <row r="75" spans="2:11" x14ac:dyDescent="0.25">
      <c r="B75" s="41">
        <v>8611050</v>
      </c>
      <c r="C75" s="36">
        <v>8611050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8611063</v>
      </c>
      <c r="C76" s="36">
        <v>8611063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8611066</v>
      </c>
      <c r="C77" s="36">
        <v>8611066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8611069</v>
      </c>
      <c r="C78" s="36">
        <v>8611080</v>
      </c>
      <c r="D78" s="32" t="s">
        <v>93</v>
      </c>
      <c r="E78" t="s">
        <v>93</v>
      </c>
      <c r="F78" s="33">
        <f t="shared" si="0"/>
        <v>12</v>
      </c>
      <c r="G78" s="34" t="s">
        <v>124</v>
      </c>
      <c r="H78" s="40"/>
    </row>
    <row r="79" spans="2:11" x14ac:dyDescent="0.25">
      <c r="B79" s="41">
        <v>8611101</v>
      </c>
      <c r="C79" s="36">
        <v>8611123</v>
      </c>
      <c r="D79" s="32" t="s">
        <v>93</v>
      </c>
      <c r="E79" t="s">
        <v>93</v>
      </c>
      <c r="F79" s="33">
        <f t="shared" si="0"/>
        <v>23</v>
      </c>
      <c r="G79" s="34" t="s">
        <v>124</v>
      </c>
      <c r="H79" s="40"/>
    </row>
    <row r="80" spans="2:11" x14ac:dyDescent="0.25">
      <c r="B80" s="41">
        <v>8611141</v>
      </c>
      <c r="C80" s="36">
        <v>8611157</v>
      </c>
      <c r="D80" s="32" t="s">
        <v>93</v>
      </c>
      <c r="E80" t="s">
        <v>93</v>
      </c>
      <c r="F80" s="33">
        <f t="shared" si="0"/>
        <v>17</v>
      </c>
      <c r="G80" s="34" t="s">
        <v>124</v>
      </c>
      <c r="H80" s="40"/>
    </row>
    <row r="81" spans="2:8" x14ac:dyDescent="0.25">
      <c r="B81" s="41">
        <v>8611161</v>
      </c>
      <c r="C81" s="36">
        <v>8611161</v>
      </c>
      <c r="D81" s="32" t="s">
        <v>93</v>
      </c>
      <c r="E81" t="s">
        <v>93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8611182</v>
      </c>
      <c r="C82" s="36">
        <v>8611183</v>
      </c>
      <c r="D82" s="32" t="s">
        <v>93</v>
      </c>
      <c r="E82" t="s">
        <v>93</v>
      </c>
      <c r="F82" s="33">
        <f t="shared" si="0"/>
        <v>2</v>
      </c>
      <c r="G82" s="34" t="s">
        <v>124</v>
      </c>
      <c r="H82" s="40"/>
    </row>
    <row r="83" spans="2:8" x14ac:dyDescent="0.25">
      <c r="B83" s="41">
        <v>8611309</v>
      </c>
      <c r="C83" s="36">
        <v>8611310</v>
      </c>
      <c r="D83" s="32" t="s">
        <v>93</v>
      </c>
      <c r="E83" t="s">
        <v>93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8611312</v>
      </c>
      <c r="C84" s="36">
        <v>8611312</v>
      </c>
      <c r="D84" s="32" t="s">
        <v>93</v>
      </c>
      <c r="E84" t="s">
        <v>93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8611404</v>
      </c>
      <c r="C85" s="36">
        <v>8611404</v>
      </c>
      <c r="D85" s="32" t="s">
        <v>93</v>
      </c>
      <c r="E85" t="s">
        <v>93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8611410</v>
      </c>
      <c r="C86" s="36">
        <v>8611410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8611412</v>
      </c>
      <c r="C87" s="36">
        <v>8611412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8611414</v>
      </c>
      <c r="C88" s="36">
        <v>8611417</v>
      </c>
      <c r="D88" s="32" t="s">
        <v>93</v>
      </c>
      <c r="E88" t="s">
        <v>93</v>
      </c>
      <c r="F88" s="33">
        <f t="shared" ref="F88:F134" si="1">+C88-B88+1</f>
        <v>4</v>
      </c>
      <c r="G88" s="34" t="s">
        <v>124</v>
      </c>
      <c r="H88" s="40"/>
    </row>
    <row r="89" spans="2:8" x14ac:dyDescent="0.25">
      <c r="B89" s="41">
        <v>8611419</v>
      </c>
      <c r="C89" s="36">
        <v>8611420</v>
      </c>
      <c r="D89" s="32" t="s">
        <v>93</v>
      </c>
      <c r="E89" t="s">
        <v>93</v>
      </c>
      <c r="F89" s="33">
        <f t="shared" si="1"/>
        <v>2</v>
      </c>
      <c r="G89" s="34" t="s">
        <v>124</v>
      </c>
      <c r="H89" s="40"/>
    </row>
    <row r="90" spans="2:8" x14ac:dyDescent="0.25">
      <c r="B90" s="41">
        <v>8611423</v>
      </c>
      <c r="C90" s="36">
        <v>8611423</v>
      </c>
      <c r="D90" s="32" t="s">
        <v>93</v>
      </c>
      <c r="E90" t="s">
        <v>93</v>
      </c>
      <c r="F90" s="33">
        <f t="shared" si="1"/>
        <v>1</v>
      </c>
      <c r="G90" s="34" t="s">
        <v>124</v>
      </c>
      <c r="H90" s="40"/>
    </row>
    <row r="91" spans="2:8" x14ac:dyDescent="0.25">
      <c r="B91" s="41">
        <v>8611428</v>
      </c>
      <c r="C91" s="36">
        <v>8611428</v>
      </c>
      <c r="D91" s="32" t="s">
        <v>93</v>
      </c>
      <c r="E91" t="s">
        <v>93</v>
      </c>
      <c r="F91" s="33">
        <f t="shared" si="1"/>
        <v>1</v>
      </c>
      <c r="G91" s="34" t="s">
        <v>124</v>
      </c>
      <c r="H91" s="40"/>
    </row>
    <row r="92" spans="2:8" x14ac:dyDescent="0.25">
      <c r="B92" s="41">
        <v>8611431</v>
      </c>
      <c r="C92" s="36">
        <v>8611431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8611436</v>
      </c>
      <c r="C93" s="36">
        <v>8611437</v>
      </c>
      <c r="D93" s="32" t="s">
        <v>93</v>
      </c>
      <c r="E93" t="s">
        <v>93</v>
      </c>
      <c r="F93" s="33">
        <f t="shared" si="1"/>
        <v>2</v>
      </c>
      <c r="G93" s="34" t="s">
        <v>124</v>
      </c>
      <c r="H93" s="40"/>
    </row>
    <row r="94" spans="2:8" x14ac:dyDescent="0.25">
      <c r="B94" s="41">
        <v>8611642</v>
      </c>
      <c r="C94" s="36">
        <v>8611642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8611661</v>
      </c>
      <c r="C95" s="36">
        <v>8611661</v>
      </c>
      <c r="D95" s="32" t="s">
        <v>93</v>
      </c>
      <c r="E95" t="s">
        <v>93</v>
      </c>
      <c r="F95" s="33">
        <f t="shared" si="1"/>
        <v>1</v>
      </c>
      <c r="G95" s="34" t="s">
        <v>124</v>
      </c>
      <c r="H95" s="40"/>
    </row>
    <row r="96" spans="2:8" x14ac:dyDescent="0.25">
      <c r="B96" s="41">
        <v>8611979</v>
      </c>
      <c r="C96" s="36">
        <v>8611980</v>
      </c>
      <c r="D96" s="32" t="s">
        <v>93</v>
      </c>
      <c r="E96" t="s">
        <v>93</v>
      </c>
      <c r="F96" s="33">
        <f t="shared" si="1"/>
        <v>2</v>
      </c>
      <c r="G96" s="34" t="s">
        <v>124</v>
      </c>
      <c r="H96" s="40"/>
    </row>
    <row r="97" spans="2:8" x14ac:dyDescent="0.25">
      <c r="B97" s="41">
        <v>8611989</v>
      </c>
      <c r="C97" s="36">
        <v>8611989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8611990</v>
      </c>
      <c r="C98" s="36">
        <v>8611990</v>
      </c>
      <c r="D98" s="32" t="s">
        <v>93</v>
      </c>
      <c r="E98" t="s">
        <v>93</v>
      </c>
      <c r="F98" s="33">
        <f t="shared" si="1"/>
        <v>1</v>
      </c>
      <c r="G98" s="34" t="s">
        <v>124</v>
      </c>
      <c r="H98" s="40"/>
    </row>
    <row r="99" spans="2:8" x14ac:dyDescent="0.25">
      <c r="B99" s="41">
        <v>8612068</v>
      </c>
      <c r="C99" s="36">
        <v>8612070</v>
      </c>
      <c r="D99" s="32" t="s">
        <v>93</v>
      </c>
      <c r="E99" t="s">
        <v>93</v>
      </c>
      <c r="F99" s="33">
        <f t="shared" si="1"/>
        <v>3</v>
      </c>
      <c r="G99" s="34" t="s">
        <v>124</v>
      </c>
      <c r="H99" s="40"/>
    </row>
    <row r="100" spans="2:8" x14ac:dyDescent="0.25">
      <c r="B100" s="41">
        <v>8645033</v>
      </c>
      <c r="C100" s="36">
        <v>8645046</v>
      </c>
      <c r="D100" s="32" t="s">
        <v>138</v>
      </c>
      <c r="E100" t="s">
        <v>138</v>
      </c>
      <c r="F100" s="33">
        <f t="shared" si="1"/>
        <v>14</v>
      </c>
      <c r="G100" s="34" t="s">
        <v>124</v>
      </c>
      <c r="H100" s="40"/>
    </row>
    <row r="101" spans="2:8" x14ac:dyDescent="0.25">
      <c r="B101" s="41">
        <v>8734382</v>
      </c>
      <c r="C101" s="36">
        <v>8734431</v>
      </c>
      <c r="D101" s="32" t="s">
        <v>131</v>
      </c>
      <c r="E101" t="s">
        <v>131</v>
      </c>
      <c r="F101" s="33">
        <f t="shared" si="1"/>
        <v>50</v>
      </c>
      <c r="G101" s="34" t="s">
        <v>124</v>
      </c>
      <c r="H101" s="40" t="s">
        <v>151</v>
      </c>
    </row>
    <row r="102" spans="2:8" x14ac:dyDescent="0.25">
      <c r="B102" s="41">
        <v>8739594</v>
      </c>
      <c r="C102" s="36">
        <v>8740261</v>
      </c>
      <c r="D102" s="32" t="s">
        <v>96</v>
      </c>
      <c r="E102" t="s">
        <v>96</v>
      </c>
      <c r="F102" s="33">
        <f t="shared" si="1"/>
        <v>668</v>
      </c>
      <c r="G102" s="34" t="s">
        <v>124</v>
      </c>
      <c r="H102" s="40"/>
    </row>
    <row r="103" spans="2:8" x14ac:dyDescent="0.25">
      <c r="B103" s="41">
        <v>8752811</v>
      </c>
      <c r="C103" s="36">
        <v>8752842</v>
      </c>
      <c r="D103" s="32" t="s">
        <v>138</v>
      </c>
      <c r="E103" t="s">
        <v>138</v>
      </c>
      <c r="F103" s="33">
        <f t="shared" si="1"/>
        <v>32</v>
      </c>
      <c r="G103" s="34" t="s">
        <v>124</v>
      </c>
      <c r="H103" s="40"/>
    </row>
    <row r="104" spans="2:8" x14ac:dyDescent="0.25">
      <c r="B104" s="41">
        <v>8773240</v>
      </c>
      <c r="C104" s="36">
        <v>8773329</v>
      </c>
      <c r="D104" s="32" t="s">
        <v>140</v>
      </c>
      <c r="E104" t="s">
        <v>140</v>
      </c>
      <c r="F104" s="33">
        <f t="shared" si="1"/>
        <v>90</v>
      </c>
      <c r="G104" s="34" t="s">
        <v>124</v>
      </c>
      <c r="H104" s="40"/>
    </row>
    <row r="105" spans="2:8" x14ac:dyDescent="0.25">
      <c r="B105" s="41">
        <v>8780012</v>
      </c>
      <c r="C105" s="36">
        <v>8780365</v>
      </c>
      <c r="D105" s="32" t="s">
        <v>96</v>
      </c>
      <c r="E105" t="s">
        <v>96</v>
      </c>
      <c r="F105" s="33">
        <f t="shared" si="1"/>
        <v>354</v>
      </c>
      <c r="G105" s="34" t="s">
        <v>124</v>
      </c>
      <c r="H105" s="40"/>
    </row>
    <row r="106" spans="2:8" x14ac:dyDescent="0.25">
      <c r="B106" s="41">
        <v>8808540</v>
      </c>
      <c r="C106" s="36">
        <v>8808850</v>
      </c>
      <c r="D106" s="32" t="s">
        <v>96</v>
      </c>
      <c r="E106" t="s">
        <v>96</v>
      </c>
      <c r="F106" s="33">
        <f t="shared" si="1"/>
        <v>311</v>
      </c>
      <c r="G106" s="34" t="s">
        <v>124</v>
      </c>
      <c r="H106" s="40"/>
    </row>
    <row r="107" spans="2:8" x14ac:dyDescent="0.25">
      <c r="B107" s="41">
        <v>8816688</v>
      </c>
      <c r="C107" s="36">
        <v>8816748</v>
      </c>
      <c r="D107" s="32" t="s">
        <v>120</v>
      </c>
      <c r="E107" t="s">
        <v>120</v>
      </c>
      <c r="F107" s="33">
        <f t="shared" si="1"/>
        <v>61</v>
      </c>
      <c r="G107" s="34" t="s">
        <v>124</v>
      </c>
      <c r="H107" s="40" t="s">
        <v>153</v>
      </c>
    </row>
    <row r="108" spans="2:8" x14ac:dyDescent="0.25">
      <c r="B108" s="41">
        <v>8817093</v>
      </c>
      <c r="C108" s="36">
        <v>8817244</v>
      </c>
      <c r="D108" s="32" t="s">
        <v>131</v>
      </c>
      <c r="E108" t="s">
        <v>131</v>
      </c>
      <c r="F108" s="33">
        <f t="shared" si="1"/>
        <v>152</v>
      </c>
      <c r="G108" s="34" t="s">
        <v>124</v>
      </c>
      <c r="H108" s="40"/>
    </row>
    <row r="109" spans="2:8" x14ac:dyDescent="0.25">
      <c r="B109" s="41">
        <v>8817556</v>
      </c>
      <c r="C109" s="36">
        <v>8817580</v>
      </c>
      <c r="D109" s="32" t="s">
        <v>138</v>
      </c>
      <c r="E109" t="s">
        <v>138</v>
      </c>
      <c r="F109" s="33">
        <f t="shared" si="1"/>
        <v>25</v>
      </c>
      <c r="G109" s="34" t="s">
        <v>124</v>
      </c>
      <c r="H109" s="40"/>
    </row>
    <row r="110" spans="2:8" x14ac:dyDescent="0.25">
      <c r="B110" s="41">
        <v>8828619</v>
      </c>
      <c r="C110" s="36">
        <v>8829080</v>
      </c>
      <c r="D110" s="32" t="s">
        <v>100</v>
      </c>
      <c r="E110" t="s">
        <v>100</v>
      </c>
      <c r="F110" s="33">
        <f t="shared" si="1"/>
        <v>462</v>
      </c>
      <c r="G110" s="34" t="s">
        <v>124</v>
      </c>
      <c r="H110" s="40"/>
    </row>
    <row r="111" spans="2:8" x14ac:dyDescent="0.25">
      <c r="B111" s="41">
        <v>8843158</v>
      </c>
      <c r="C111" s="36">
        <v>8843195</v>
      </c>
      <c r="D111" s="32" t="s">
        <v>108</v>
      </c>
      <c r="E111" t="s">
        <v>108</v>
      </c>
      <c r="F111" s="33">
        <f t="shared" si="1"/>
        <v>38</v>
      </c>
      <c r="G111" s="34" t="s">
        <v>124</v>
      </c>
      <c r="H111" s="40"/>
    </row>
    <row r="112" spans="2:8" x14ac:dyDescent="0.25">
      <c r="B112" s="41">
        <v>8857819</v>
      </c>
      <c r="C112" s="36">
        <v>8857819</v>
      </c>
      <c r="D112" s="32"/>
      <c r="E112" t="s">
        <v>108</v>
      </c>
      <c r="F112" s="33">
        <f t="shared" si="1"/>
        <v>1</v>
      </c>
      <c r="G112" s="34" t="s">
        <v>124</v>
      </c>
      <c r="H112" s="40"/>
    </row>
    <row r="113" spans="2:8" x14ac:dyDescent="0.25">
      <c r="B113" s="41">
        <v>8859020</v>
      </c>
      <c r="C113" s="36">
        <v>8859307</v>
      </c>
      <c r="D113" s="32" t="s">
        <v>96</v>
      </c>
      <c r="E113" t="s">
        <v>96</v>
      </c>
      <c r="F113" s="33">
        <f t="shared" si="1"/>
        <v>288</v>
      </c>
      <c r="G113" s="34" t="s">
        <v>124</v>
      </c>
      <c r="H113" s="40"/>
    </row>
    <row r="114" spans="2:8" x14ac:dyDescent="0.25">
      <c r="B114" s="41">
        <v>8859643</v>
      </c>
      <c r="C114" s="36">
        <v>8859665</v>
      </c>
      <c r="D114" s="32" t="s">
        <v>138</v>
      </c>
      <c r="E114" t="s">
        <v>138</v>
      </c>
      <c r="F114" s="33">
        <f t="shared" si="1"/>
        <v>23</v>
      </c>
      <c r="G114" s="34" t="s">
        <v>124</v>
      </c>
      <c r="H114" s="40"/>
    </row>
    <row r="115" spans="2:8" x14ac:dyDescent="0.25">
      <c r="B115" s="41">
        <v>8884420</v>
      </c>
      <c r="C115" s="36">
        <v>8884520</v>
      </c>
      <c r="D115" s="32" t="s">
        <v>131</v>
      </c>
      <c r="E115" t="s">
        <v>131</v>
      </c>
      <c r="F115" s="33">
        <f t="shared" si="1"/>
        <v>101</v>
      </c>
      <c r="G115" s="34" t="s">
        <v>124</v>
      </c>
      <c r="H115" s="40"/>
    </row>
    <row r="116" spans="2:8" x14ac:dyDescent="0.25">
      <c r="B116" s="41">
        <v>8903481</v>
      </c>
      <c r="C116" s="36">
        <v>8903576</v>
      </c>
      <c r="D116" s="32" t="s">
        <v>140</v>
      </c>
      <c r="E116" t="s">
        <v>140</v>
      </c>
      <c r="F116" s="33">
        <f t="shared" si="1"/>
        <v>96</v>
      </c>
      <c r="G116" s="34" t="s">
        <v>124</v>
      </c>
      <c r="H116" s="40"/>
    </row>
    <row r="117" spans="2:8" x14ac:dyDescent="0.25">
      <c r="B117" s="41">
        <v>8915743</v>
      </c>
      <c r="C117" s="36">
        <v>8916192</v>
      </c>
      <c r="D117" s="32" t="s">
        <v>102</v>
      </c>
      <c r="E117" t="s">
        <v>102</v>
      </c>
      <c r="F117" s="33">
        <f t="shared" si="1"/>
        <v>450</v>
      </c>
      <c r="G117" s="34" t="s">
        <v>124</v>
      </c>
      <c r="H117" s="40" t="s">
        <v>126</v>
      </c>
    </row>
    <row r="118" spans="2:8" x14ac:dyDescent="0.25">
      <c r="B118" s="41">
        <v>8916491</v>
      </c>
      <c r="C118" s="36">
        <v>8916521</v>
      </c>
      <c r="D118" s="32" t="s">
        <v>122</v>
      </c>
      <c r="E118" t="s">
        <v>122</v>
      </c>
      <c r="F118" s="33">
        <f t="shared" si="1"/>
        <v>31</v>
      </c>
      <c r="G118" s="34" t="s">
        <v>124</v>
      </c>
      <c r="H118" s="40" t="s">
        <v>154</v>
      </c>
    </row>
    <row r="119" spans="2:8" x14ac:dyDescent="0.25">
      <c r="B119" s="41">
        <v>8940098</v>
      </c>
      <c r="C119" s="36">
        <v>8940100</v>
      </c>
      <c r="D119" s="32">
        <v>3</v>
      </c>
      <c r="E119" t="s">
        <v>108</v>
      </c>
      <c r="F119" s="33">
        <f t="shared" si="1"/>
        <v>3</v>
      </c>
      <c r="G119" s="34" t="s">
        <v>124</v>
      </c>
      <c r="H119" s="40"/>
    </row>
    <row r="120" spans="2:8" x14ac:dyDescent="0.25">
      <c r="B120" s="41">
        <v>8940171</v>
      </c>
      <c r="C120" s="36">
        <v>8940818</v>
      </c>
      <c r="D120" s="32">
        <v>648</v>
      </c>
      <c r="E120" t="s">
        <v>108</v>
      </c>
      <c r="F120" s="33">
        <f t="shared" si="1"/>
        <v>648</v>
      </c>
      <c r="G120" s="34" t="s">
        <v>124</v>
      </c>
      <c r="H120" s="40"/>
    </row>
    <row r="121" spans="2:8" x14ac:dyDescent="0.25">
      <c r="B121" s="41">
        <v>8941544</v>
      </c>
      <c r="C121" s="36">
        <v>8941562</v>
      </c>
      <c r="D121" s="32" t="s">
        <v>138</v>
      </c>
      <c r="E121" t="s">
        <v>138</v>
      </c>
      <c r="F121" s="33">
        <f t="shared" si="1"/>
        <v>19</v>
      </c>
      <c r="G121" s="34" t="s">
        <v>124</v>
      </c>
      <c r="H121" s="40"/>
    </row>
    <row r="122" spans="2:8" x14ac:dyDescent="0.25">
      <c r="B122" s="41">
        <v>8955437</v>
      </c>
      <c r="C122" s="36">
        <v>8955569</v>
      </c>
      <c r="D122" s="32" t="s">
        <v>136</v>
      </c>
      <c r="E122" t="s">
        <v>136</v>
      </c>
      <c r="F122" s="33">
        <f t="shared" si="1"/>
        <v>133</v>
      </c>
      <c r="G122" s="34" t="s">
        <v>124</v>
      </c>
      <c r="H122" s="40"/>
    </row>
    <row r="123" spans="2:8" x14ac:dyDescent="0.25">
      <c r="B123" s="41">
        <v>8955570</v>
      </c>
      <c r="C123" s="36">
        <v>8955699</v>
      </c>
      <c r="D123" s="32" t="s">
        <v>131</v>
      </c>
      <c r="E123" t="s">
        <v>131</v>
      </c>
      <c r="F123" s="33">
        <f t="shared" si="1"/>
        <v>130</v>
      </c>
      <c r="G123" s="34" t="s">
        <v>124</v>
      </c>
      <c r="H123" s="40"/>
    </row>
    <row r="124" spans="2:8" x14ac:dyDescent="0.25">
      <c r="B124" s="41">
        <v>8957041</v>
      </c>
      <c r="C124" s="36">
        <v>8957168</v>
      </c>
      <c r="D124" s="32" t="s">
        <v>131</v>
      </c>
      <c r="E124" t="s">
        <v>131</v>
      </c>
      <c r="F124" s="33">
        <f t="shared" si="1"/>
        <v>128</v>
      </c>
      <c r="G124" s="34" t="s">
        <v>124</v>
      </c>
      <c r="H124" s="40"/>
    </row>
    <row r="125" spans="2:8" x14ac:dyDescent="0.25">
      <c r="B125" s="41">
        <v>8957481</v>
      </c>
      <c r="C125" s="36">
        <v>8957520</v>
      </c>
      <c r="D125" s="32" t="s">
        <v>138</v>
      </c>
      <c r="E125" t="s">
        <v>138</v>
      </c>
      <c r="F125" s="33">
        <f t="shared" si="1"/>
        <v>40</v>
      </c>
      <c r="G125" s="34" t="s">
        <v>124</v>
      </c>
      <c r="H125" s="40"/>
    </row>
    <row r="126" spans="2:8" x14ac:dyDescent="0.25">
      <c r="B126" s="41">
        <v>8973521</v>
      </c>
      <c r="C126" s="36">
        <v>8974391</v>
      </c>
      <c r="D126" s="32" t="s">
        <v>108</v>
      </c>
      <c r="E126" t="s">
        <v>108</v>
      </c>
      <c r="F126" s="33">
        <f t="shared" si="1"/>
        <v>871</v>
      </c>
      <c r="G126" s="34" t="s">
        <v>124</v>
      </c>
      <c r="H126" s="40" t="s">
        <v>198</v>
      </c>
    </row>
    <row r="127" spans="2:8" x14ac:dyDescent="0.25">
      <c r="B127" s="41">
        <v>8974392</v>
      </c>
      <c r="C127" s="36">
        <v>8974974</v>
      </c>
      <c r="D127" s="32" t="s">
        <v>102</v>
      </c>
      <c r="E127" t="s">
        <v>102</v>
      </c>
      <c r="F127" s="33">
        <f t="shared" si="1"/>
        <v>583</v>
      </c>
      <c r="G127" s="34" t="s">
        <v>124</v>
      </c>
      <c r="H127" s="40"/>
    </row>
    <row r="128" spans="2:8" x14ac:dyDescent="0.25">
      <c r="B128" s="41">
        <v>8974975</v>
      </c>
      <c r="C128" s="36">
        <v>8975380</v>
      </c>
      <c r="D128" s="32" t="s">
        <v>122</v>
      </c>
      <c r="E128" t="s">
        <v>122</v>
      </c>
      <c r="F128" s="33">
        <f t="shared" si="1"/>
        <v>406</v>
      </c>
      <c r="G128" s="34" t="s">
        <v>124</v>
      </c>
      <c r="H128" s="40"/>
    </row>
    <row r="129" spans="2:9" x14ac:dyDescent="0.25">
      <c r="B129" s="41">
        <v>8983761</v>
      </c>
      <c r="C129" s="36">
        <v>8984358</v>
      </c>
      <c r="D129" s="32" t="s">
        <v>120</v>
      </c>
      <c r="E129" t="s">
        <v>120</v>
      </c>
      <c r="F129" s="33">
        <f t="shared" si="1"/>
        <v>598</v>
      </c>
      <c r="G129" s="34" t="s">
        <v>124</v>
      </c>
      <c r="H129" s="40" t="s">
        <v>199</v>
      </c>
    </row>
    <row r="130" spans="2:9" x14ac:dyDescent="0.25">
      <c r="B130" s="41">
        <v>8986021</v>
      </c>
      <c r="C130" s="36">
        <v>8988407</v>
      </c>
      <c r="D130" s="32" t="s">
        <v>93</v>
      </c>
      <c r="E130" t="s">
        <v>93</v>
      </c>
      <c r="F130" s="33">
        <f t="shared" si="1"/>
        <v>2387</v>
      </c>
      <c r="G130" s="34" t="s">
        <v>124</v>
      </c>
      <c r="H130" s="40"/>
    </row>
    <row r="131" spans="2:9" x14ac:dyDescent="0.25">
      <c r="B131" s="58">
        <v>8995905</v>
      </c>
      <c r="C131" s="59">
        <v>8995905</v>
      </c>
      <c r="D131" s="32" t="s">
        <v>101</v>
      </c>
      <c r="E131" t="s">
        <v>101</v>
      </c>
      <c r="F131" s="33">
        <f t="shared" si="1"/>
        <v>1</v>
      </c>
      <c r="G131" s="34" t="s">
        <v>124</v>
      </c>
      <c r="H131" s="40"/>
    </row>
    <row r="132" spans="2:9" x14ac:dyDescent="0.25">
      <c r="B132" s="41">
        <v>9003041</v>
      </c>
      <c r="C132" s="36">
        <v>9004269</v>
      </c>
      <c r="D132" s="32" t="s">
        <v>100</v>
      </c>
      <c r="E132" t="s">
        <v>100</v>
      </c>
      <c r="F132" s="33">
        <f t="shared" si="1"/>
        <v>1229</v>
      </c>
      <c r="G132" s="34" t="s">
        <v>124</v>
      </c>
      <c r="H132" s="40" t="s">
        <v>200</v>
      </c>
    </row>
    <row r="133" spans="2:9" x14ac:dyDescent="0.25">
      <c r="B133" s="41">
        <v>9015386</v>
      </c>
      <c r="C133" s="36">
        <v>9016050</v>
      </c>
      <c r="D133" s="32" t="s">
        <v>108</v>
      </c>
      <c r="E133" t="s">
        <v>108</v>
      </c>
      <c r="F133" s="33">
        <f t="shared" si="1"/>
        <v>665</v>
      </c>
      <c r="G133" s="34" t="s">
        <v>124</v>
      </c>
      <c r="H133" s="40" t="s">
        <v>201</v>
      </c>
    </row>
    <row r="134" spans="2:9" x14ac:dyDescent="0.25">
      <c r="B134" s="41">
        <v>9016495</v>
      </c>
      <c r="C134" s="36">
        <v>9016899</v>
      </c>
      <c r="D134" s="32" t="s">
        <v>102</v>
      </c>
      <c r="E134" t="s">
        <v>102</v>
      </c>
      <c r="F134" s="33">
        <f t="shared" si="1"/>
        <v>405</v>
      </c>
      <c r="G134" s="34" t="s">
        <v>124</v>
      </c>
      <c r="H134" s="40"/>
    </row>
    <row r="135" spans="2:9" x14ac:dyDescent="0.25">
      <c r="B135" s="41">
        <v>9022245</v>
      </c>
      <c r="C135" s="36">
        <v>9022260</v>
      </c>
      <c r="D135" s="32" t="s">
        <v>147</v>
      </c>
      <c r="E135" t="s">
        <v>147</v>
      </c>
      <c r="F135" s="33">
        <v>11</v>
      </c>
      <c r="G135" s="34" t="s">
        <v>124</v>
      </c>
      <c r="H135" s="40"/>
    </row>
    <row r="136" spans="2:9" x14ac:dyDescent="0.25">
      <c r="B136" s="41">
        <v>9035321</v>
      </c>
      <c r="C136" s="36">
        <v>9035626</v>
      </c>
      <c r="D136" s="32" t="s">
        <v>122</v>
      </c>
      <c r="E136" t="s">
        <v>122</v>
      </c>
      <c r="F136" s="33">
        <f t="shared" ref="F136:F198" si="2">+C136-B136+1</f>
        <v>306</v>
      </c>
      <c r="G136" s="34" t="s">
        <v>124</v>
      </c>
      <c r="H136" s="40"/>
    </row>
    <row r="137" spans="2:9" x14ac:dyDescent="0.25">
      <c r="B137" s="41">
        <v>9051121</v>
      </c>
      <c r="C137" s="36">
        <v>9053551</v>
      </c>
      <c r="D137" s="32" t="s">
        <v>93</v>
      </c>
      <c r="E137" t="s">
        <v>93</v>
      </c>
      <c r="F137" s="33">
        <f t="shared" si="2"/>
        <v>2431</v>
      </c>
      <c r="G137" s="34" t="s">
        <v>124</v>
      </c>
      <c r="H137" s="40" t="s">
        <v>199</v>
      </c>
    </row>
    <row r="138" spans="2:9" x14ac:dyDescent="0.25">
      <c r="B138" s="41">
        <v>9053650</v>
      </c>
      <c r="C138" s="36">
        <v>9053650</v>
      </c>
      <c r="D138" s="32" t="s">
        <v>127</v>
      </c>
      <c r="E138" s="42" t="s">
        <v>127</v>
      </c>
      <c r="F138" s="33">
        <f t="shared" si="2"/>
        <v>1</v>
      </c>
      <c r="G138" s="34" t="s">
        <v>124</v>
      </c>
      <c r="H138" s="40"/>
    </row>
    <row r="139" spans="2:9" x14ac:dyDescent="0.25">
      <c r="B139" s="41">
        <v>9053691</v>
      </c>
      <c r="C139" s="36">
        <v>9054290</v>
      </c>
      <c r="D139" s="32" t="s">
        <v>127</v>
      </c>
      <c r="E139" s="42" t="s">
        <v>127</v>
      </c>
      <c r="F139" s="33">
        <f t="shared" si="2"/>
        <v>600</v>
      </c>
      <c r="G139" s="34" t="s">
        <v>124</v>
      </c>
      <c r="H139" s="40"/>
    </row>
    <row r="140" spans="2:9" x14ac:dyDescent="0.25">
      <c r="B140" s="41">
        <v>9054558</v>
      </c>
      <c r="C140" s="36">
        <v>9054862</v>
      </c>
      <c r="D140" s="32" t="s">
        <v>96</v>
      </c>
      <c r="E140" t="s">
        <v>96</v>
      </c>
      <c r="F140" s="33">
        <f t="shared" si="2"/>
        <v>305</v>
      </c>
      <c r="G140" s="34" t="s">
        <v>124</v>
      </c>
      <c r="H140" s="40"/>
    </row>
    <row r="141" spans="2:9" x14ac:dyDescent="0.25">
      <c r="B141" s="41">
        <v>9055860</v>
      </c>
      <c r="C141" s="36">
        <v>9055864</v>
      </c>
      <c r="D141" s="42" t="s">
        <v>112</v>
      </c>
      <c r="F141" s="33">
        <f t="shared" si="2"/>
        <v>5</v>
      </c>
      <c r="G141" s="34" t="s">
        <v>124</v>
      </c>
      <c r="H141" s="40"/>
    </row>
    <row r="142" spans="2:9" x14ac:dyDescent="0.25">
      <c r="B142" s="41">
        <v>9060753</v>
      </c>
      <c r="C142" s="36">
        <v>9061308</v>
      </c>
      <c r="D142" s="32" t="s">
        <v>108</v>
      </c>
      <c r="E142" t="s">
        <v>108</v>
      </c>
      <c r="F142" s="33">
        <f t="shared" si="2"/>
        <v>556</v>
      </c>
      <c r="G142" s="34" t="s">
        <v>124</v>
      </c>
      <c r="H142" s="40" t="s">
        <v>203</v>
      </c>
    </row>
    <row r="143" spans="2:9" x14ac:dyDescent="0.25">
      <c r="B143" s="41">
        <v>9071281</v>
      </c>
      <c r="C143" s="36">
        <v>9071676</v>
      </c>
      <c r="D143" s="32" t="s">
        <v>120</v>
      </c>
      <c r="E143" t="s">
        <v>120</v>
      </c>
      <c r="F143" s="33">
        <f t="shared" si="2"/>
        <v>396</v>
      </c>
      <c r="G143" s="34" t="s">
        <v>124</v>
      </c>
      <c r="H143" s="40" t="s">
        <v>202</v>
      </c>
    </row>
    <row r="144" spans="2:9" x14ac:dyDescent="0.25">
      <c r="B144" s="41">
        <v>9071790</v>
      </c>
      <c r="C144" s="36">
        <v>9071817</v>
      </c>
      <c r="D144" s="32" t="s">
        <v>142</v>
      </c>
      <c r="E144" t="s">
        <v>142</v>
      </c>
      <c r="F144" s="33">
        <f t="shared" si="2"/>
        <v>28</v>
      </c>
      <c r="G144" s="34" t="s">
        <v>124</v>
      </c>
      <c r="H144" s="40" t="s">
        <v>156</v>
      </c>
      <c r="I144" s="40"/>
    </row>
    <row r="145" spans="2:8" x14ac:dyDescent="0.25">
      <c r="B145" s="41">
        <v>9071988</v>
      </c>
      <c r="C145" s="36">
        <v>9072052</v>
      </c>
      <c r="D145" s="32" t="s">
        <v>144</v>
      </c>
      <c r="E145" t="s">
        <v>144</v>
      </c>
      <c r="F145" s="33">
        <f t="shared" si="2"/>
        <v>65</v>
      </c>
      <c r="G145" s="34" t="s">
        <v>124</v>
      </c>
      <c r="H145" s="40"/>
    </row>
    <row r="146" spans="2:8" x14ac:dyDescent="0.25">
      <c r="B146" s="41">
        <v>9086081</v>
      </c>
      <c r="C146" s="36">
        <v>9086664</v>
      </c>
      <c r="D146" s="32" t="s">
        <v>120</v>
      </c>
      <c r="E146" t="s">
        <v>120</v>
      </c>
      <c r="F146" s="33">
        <f t="shared" si="2"/>
        <v>584</v>
      </c>
      <c r="G146" s="34" t="s">
        <v>124</v>
      </c>
      <c r="H146" s="40" t="s">
        <v>205</v>
      </c>
    </row>
    <row r="147" spans="2:8" x14ac:dyDescent="0.25">
      <c r="B147" s="41">
        <v>9086665</v>
      </c>
      <c r="C147" s="36">
        <v>9087047</v>
      </c>
      <c r="D147" s="32" t="s">
        <v>102</v>
      </c>
      <c r="E147" t="s">
        <v>102</v>
      </c>
      <c r="F147" s="33">
        <f t="shared" si="2"/>
        <v>383</v>
      </c>
      <c r="G147" s="34" t="s">
        <v>124</v>
      </c>
      <c r="H147" s="40" t="s">
        <v>206</v>
      </c>
    </row>
    <row r="148" spans="2:8" x14ac:dyDescent="0.25">
      <c r="B148" s="41">
        <v>9087048</v>
      </c>
      <c r="C148" s="36">
        <v>9087185</v>
      </c>
      <c r="D148" s="32" t="s">
        <v>131</v>
      </c>
      <c r="E148" t="s">
        <v>131</v>
      </c>
      <c r="F148" s="33">
        <f t="shared" si="2"/>
        <v>138</v>
      </c>
      <c r="G148" s="34" t="s">
        <v>124</v>
      </c>
      <c r="H148" s="40"/>
    </row>
    <row r="149" spans="2:8" x14ac:dyDescent="0.25">
      <c r="B149" s="41">
        <v>9087211</v>
      </c>
      <c r="C149" s="36">
        <v>9087293</v>
      </c>
      <c r="D149" s="32" t="s">
        <v>143</v>
      </c>
      <c r="E149" s="42" t="s">
        <v>143</v>
      </c>
      <c r="F149" s="33">
        <f t="shared" si="2"/>
        <v>83</v>
      </c>
      <c r="G149" s="34" t="s">
        <v>124</v>
      </c>
      <c r="H149" s="40"/>
    </row>
    <row r="150" spans="2:8" x14ac:dyDescent="0.25">
      <c r="B150" s="41">
        <v>9087294</v>
      </c>
      <c r="C150" s="36">
        <v>9087396</v>
      </c>
      <c r="D150" s="32" t="s">
        <v>142</v>
      </c>
      <c r="E150" t="s">
        <v>142</v>
      </c>
      <c r="F150" s="33">
        <f t="shared" si="2"/>
        <v>103</v>
      </c>
      <c r="G150" s="34" t="s">
        <v>124</v>
      </c>
      <c r="H150" s="40" t="s">
        <v>206</v>
      </c>
    </row>
    <row r="151" spans="2:8" x14ac:dyDescent="0.25">
      <c r="B151" s="41">
        <v>9097201</v>
      </c>
      <c r="C151" s="36">
        <v>9098077</v>
      </c>
      <c r="D151" s="32" t="s">
        <v>127</v>
      </c>
      <c r="E151" s="42" t="s">
        <v>127</v>
      </c>
      <c r="F151" s="33">
        <f t="shared" si="2"/>
        <v>877</v>
      </c>
      <c r="G151" s="34" t="s">
        <v>124</v>
      </c>
      <c r="H151" s="40" t="s">
        <v>207</v>
      </c>
    </row>
    <row r="152" spans="2:8" x14ac:dyDescent="0.25">
      <c r="B152" s="41">
        <v>9104619</v>
      </c>
      <c r="C152" s="36">
        <v>9104868</v>
      </c>
      <c r="D152" s="32" t="s">
        <v>122</v>
      </c>
      <c r="E152" t="s">
        <v>122</v>
      </c>
      <c r="F152" s="33">
        <f t="shared" si="2"/>
        <v>250</v>
      </c>
      <c r="G152" s="34" t="s">
        <v>124</v>
      </c>
      <c r="H152" s="40" t="s">
        <v>208</v>
      </c>
    </row>
    <row r="153" spans="2:8" x14ac:dyDescent="0.25">
      <c r="B153" s="41">
        <v>9104945</v>
      </c>
      <c r="C153" s="36">
        <v>9105083</v>
      </c>
      <c r="D153" s="32" t="s">
        <v>148</v>
      </c>
      <c r="E153" t="s">
        <v>148</v>
      </c>
      <c r="F153" s="33">
        <f t="shared" si="2"/>
        <v>139</v>
      </c>
      <c r="G153" s="34" t="s">
        <v>124</v>
      </c>
      <c r="H153" s="40"/>
    </row>
    <row r="154" spans="2:8" x14ac:dyDescent="0.25">
      <c r="B154" s="41">
        <v>9105158</v>
      </c>
      <c r="C154" s="36">
        <v>9105189</v>
      </c>
      <c r="D154" s="32" t="s">
        <v>139</v>
      </c>
      <c r="E154" t="s">
        <v>139</v>
      </c>
      <c r="F154" s="33">
        <f t="shared" si="2"/>
        <v>32</v>
      </c>
      <c r="G154" s="34" t="s">
        <v>124</v>
      </c>
      <c r="H154" s="40"/>
    </row>
    <row r="155" spans="2:8" x14ac:dyDescent="0.25">
      <c r="B155" s="41">
        <v>9105280</v>
      </c>
      <c r="C155" s="36">
        <v>9106206</v>
      </c>
      <c r="D155" s="32" t="s">
        <v>130</v>
      </c>
      <c r="E155" t="s">
        <v>130</v>
      </c>
      <c r="F155" s="33">
        <f t="shared" si="2"/>
        <v>927</v>
      </c>
      <c r="G155" s="34" t="s">
        <v>124</v>
      </c>
      <c r="H155" s="40"/>
    </row>
    <row r="156" spans="2:8" x14ac:dyDescent="0.25">
      <c r="B156" s="41">
        <v>9107102</v>
      </c>
      <c r="C156" s="36">
        <v>9107440</v>
      </c>
      <c r="D156" s="42" t="s">
        <v>132</v>
      </c>
      <c r="F156" s="33">
        <f t="shared" si="2"/>
        <v>339</v>
      </c>
      <c r="G156" s="34" t="s">
        <v>124</v>
      </c>
      <c r="H156" s="40" t="s">
        <v>151</v>
      </c>
    </row>
    <row r="157" spans="2:8" x14ac:dyDescent="0.25">
      <c r="B157" s="41">
        <v>9110481</v>
      </c>
      <c r="C157" s="36">
        <v>9110538</v>
      </c>
      <c r="D157" s="32" t="s">
        <v>144</v>
      </c>
      <c r="E157" t="s">
        <v>144</v>
      </c>
      <c r="F157" s="33">
        <f t="shared" si="2"/>
        <v>58</v>
      </c>
      <c r="G157" s="34" t="s">
        <v>124</v>
      </c>
      <c r="H157" s="40"/>
    </row>
    <row r="158" spans="2:8" x14ac:dyDescent="0.25">
      <c r="B158" s="41">
        <v>9110539</v>
      </c>
      <c r="C158" s="36">
        <v>9110591</v>
      </c>
      <c r="D158" s="32" t="s">
        <v>143</v>
      </c>
      <c r="E158" s="42" t="s">
        <v>143</v>
      </c>
      <c r="F158" s="33">
        <f t="shared" si="2"/>
        <v>53</v>
      </c>
      <c r="G158" s="34" t="s">
        <v>124</v>
      </c>
      <c r="H158" s="40" t="s">
        <v>213</v>
      </c>
    </row>
    <row r="159" spans="2:8" x14ac:dyDescent="0.25">
      <c r="B159" s="41">
        <v>9116466</v>
      </c>
      <c r="C159" s="36">
        <v>9117220</v>
      </c>
      <c r="D159" s="32" t="s">
        <v>196</v>
      </c>
      <c r="E159" t="s">
        <v>196</v>
      </c>
      <c r="F159" s="33">
        <f t="shared" si="2"/>
        <v>755</v>
      </c>
      <c r="G159" s="34" t="s">
        <v>124</v>
      </c>
      <c r="H159" s="40" t="s">
        <v>155</v>
      </c>
    </row>
    <row r="160" spans="2:8" x14ac:dyDescent="0.25">
      <c r="B160" s="41">
        <v>9117829</v>
      </c>
      <c r="C160" s="36">
        <v>9118040</v>
      </c>
      <c r="D160" s="42" t="s">
        <v>112</v>
      </c>
      <c r="F160" s="33">
        <f t="shared" si="2"/>
        <v>212</v>
      </c>
      <c r="G160" s="34" t="s">
        <v>124</v>
      </c>
      <c r="H160" s="40"/>
    </row>
    <row r="161" spans="2:8" x14ac:dyDescent="0.25">
      <c r="B161" s="41">
        <v>9118041</v>
      </c>
      <c r="C161" s="36">
        <v>9118354</v>
      </c>
      <c r="E161" t="s">
        <v>122</v>
      </c>
      <c r="F161" s="33">
        <f t="shared" si="2"/>
        <v>314</v>
      </c>
      <c r="G161" s="34" t="s">
        <v>124</v>
      </c>
      <c r="H161" s="40"/>
    </row>
    <row r="162" spans="2:8" x14ac:dyDescent="0.25">
      <c r="B162" s="41">
        <v>9119681</v>
      </c>
      <c r="C162" s="36">
        <v>9120199</v>
      </c>
      <c r="D162" s="32" t="s">
        <v>102</v>
      </c>
      <c r="E162" t="s">
        <v>102</v>
      </c>
      <c r="F162" s="33">
        <f t="shared" si="2"/>
        <v>519</v>
      </c>
      <c r="G162" s="34" t="s">
        <v>124</v>
      </c>
      <c r="H162" s="40" t="s">
        <v>236</v>
      </c>
    </row>
    <row r="163" spans="2:8" x14ac:dyDescent="0.25">
      <c r="B163" s="41">
        <v>9120200</v>
      </c>
      <c r="C163" s="36">
        <v>9122904</v>
      </c>
      <c r="D163" s="32" t="s">
        <v>93</v>
      </c>
      <c r="E163" t="s">
        <v>93</v>
      </c>
      <c r="F163" s="33">
        <f t="shared" si="2"/>
        <v>2705</v>
      </c>
      <c r="G163" s="34" t="s">
        <v>124</v>
      </c>
      <c r="H163" s="40" t="s">
        <v>203</v>
      </c>
    </row>
    <row r="164" spans="2:8" x14ac:dyDescent="0.25">
      <c r="B164" s="41">
        <v>9128836</v>
      </c>
      <c r="C164" s="36">
        <v>9129400</v>
      </c>
      <c r="D164" s="42" t="s">
        <v>125</v>
      </c>
      <c r="F164" s="33">
        <f t="shared" si="2"/>
        <v>565</v>
      </c>
      <c r="G164" s="34" t="s">
        <v>124</v>
      </c>
      <c r="H164" s="40"/>
    </row>
    <row r="165" spans="2:8" x14ac:dyDescent="0.25">
      <c r="B165" s="41">
        <v>9137081</v>
      </c>
      <c r="C165" s="36">
        <v>9137840</v>
      </c>
      <c r="D165" s="42" t="s">
        <v>137</v>
      </c>
      <c r="F165" s="33">
        <f t="shared" si="2"/>
        <v>760</v>
      </c>
      <c r="G165" s="34" t="s">
        <v>124</v>
      </c>
      <c r="H165" s="40" t="s">
        <v>158</v>
      </c>
    </row>
    <row r="166" spans="2:8" x14ac:dyDescent="0.25">
      <c r="B166" s="41">
        <v>9139172</v>
      </c>
      <c r="C166" s="36">
        <v>9140080</v>
      </c>
      <c r="D166" s="42" t="s">
        <v>118</v>
      </c>
      <c r="F166" s="33">
        <f t="shared" si="2"/>
        <v>909</v>
      </c>
      <c r="G166" s="34" t="s">
        <v>124</v>
      </c>
      <c r="H166" s="40" t="s">
        <v>158</v>
      </c>
    </row>
    <row r="167" spans="2:8" x14ac:dyDescent="0.25">
      <c r="B167" s="41">
        <v>9140664</v>
      </c>
      <c r="C167" s="36">
        <v>9141480</v>
      </c>
      <c r="D167" s="42" t="s">
        <v>114</v>
      </c>
      <c r="F167" s="33">
        <f t="shared" si="2"/>
        <v>817</v>
      </c>
      <c r="G167" s="34" t="s">
        <v>124</v>
      </c>
      <c r="H167" s="40" t="s">
        <v>160</v>
      </c>
    </row>
    <row r="168" spans="2:8" x14ac:dyDescent="0.25">
      <c r="B168" s="41">
        <v>9144154</v>
      </c>
      <c r="C168" s="36">
        <v>9145080</v>
      </c>
      <c r="D168" s="42" t="s">
        <v>104</v>
      </c>
      <c r="F168" s="33">
        <f t="shared" si="2"/>
        <v>927</v>
      </c>
      <c r="G168" s="34" t="s">
        <v>124</v>
      </c>
      <c r="H168" s="40"/>
    </row>
    <row r="169" spans="2:8" x14ac:dyDescent="0.25">
      <c r="B169" s="41">
        <v>9145441</v>
      </c>
      <c r="C169" s="36">
        <v>9146680</v>
      </c>
      <c r="D169" s="42" t="s">
        <v>116</v>
      </c>
      <c r="F169" s="33">
        <f t="shared" si="2"/>
        <v>1240</v>
      </c>
      <c r="G169" s="34" t="s">
        <v>124</v>
      </c>
      <c r="H169" s="40" t="s">
        <v>161</v>
      </c>
    </row>
    <row r="170" spans="2:8" x14ac:dyDescent="0.25">
      <c r="B170" s="41">
        <v>9148410</v>
      </c>
      <c r="C170" s="36">
        <v>9148720</v>
      </c>
      <c r="D170" s="42" t="s">
        <v>106</v>
      </c>
      <c r="F170" s="33">
        <f t="shared" si="2"/>
        <v>311</v>
      </c>
      <c r="G170" s="34" t="s">
        <v>124</v>
      </c>
      <c r="H170" s="40"/>
    </row>
    <row r="171" spans="2:8" x14ac:dyDescent="0.25">
      <c r="B171" s="41">
        <v>9148721</v>
      </c>
      <c r="C171" s="36">
        <v>9149922</v>
      </c>
      <c r="D171" s="32" t="s">
        <v>127</v>
      </c>
      <c r="E171" s="42" t="s">
        <v>127</v>
      </c>
      <c r="F171" s="33">
        <f t="shared" si="2"/>
        <v>1202</v>
      </c>
      <c r="G171" s="34" t="s">
        <v>124</v>
      </c>
      <c r="H171" s="40" t="s">
        <v>237</v>
      </c>
    </row>
    <row r="172" spans="2:8" x14ac:dyDescent="0.25">
      <c r="B172" s="41">
        <v>9149923</v>
      </c>
      <c r="C172" s="36">
        <v>9150798</v>
      </c>
      <c r="E172" t="s">
        <v>108</v>
      </c>
      <c r="F172" s="33">
        <f t="shared" si="2"/>
        <v>876</v>
      </c>
      <c r="G172" s="34" t="s">
        <v>124</v>
      </c>
      <c r="H172" s="40" t="s">
        <v>237</v>
      </c>
    </row>
    <row r="173" spans="2:8" x14ac:dyDescent="0.25">
      <c r="B173" s="41">
        <v>9150799</v>
      </c>
      <c r="C173" s="36">
        <v>9151317</v>
      </c>
      <c r="E173" t="s">
        <v>120</v>
      </c>
      <c r="F173" s="33">
        <f t="shared" si="2"/>
        <v>519</v>
      </c>
      <c r="G173" s="34" t="s">
        <v>124</v>
      </c>
      <c r="H173" s="40" t="s">
        <v>237</v>
      </c>
    </row>
    <row r="174" spans="2:8" x14ac:dyDescent="0.25">
      <c r="B174" s="41">
        <v>9151318</v>
      </c>
      <c r="C174" s="36">
        <v>9151506</v>
      </c>
      <c r="D174" s="32" t="s">
        <v>148</v>
      </c>
      <c r="E174" t="s">
        <v>148</v>
      </c>
      <c r="F174" s="33">
        <f t="shared" si="2"/>
        <v>189</v>
      </c>
      <c r="G174" s="34" t="s">
        <v>124</v>
      </c>
      <c r="H174" s="40" t="s">
        <v>209</v>
      </c>
    </row>
    <row r="175" spans="2:8" x14ac:dyDescent="0.25">
      <c r="B175" s="41">
        <v>9151507</v>
      </c>
      <c r="C175" s="36">
        <v>9151634</v>
      </c>
      <c r="D175" s="32" t="s">
        <v>142</v>
      </c>
      <c r="E175" t="s">
        <v>142</v>
      </c>
      <c r="F175" s="33">
        <f t="shared" si="2"/>
        <v>128</v>
      </c>
      <c r="G175" s="34" t="s">
        <v>124</v>
      </c>
      <c r="H175" s="40" t="s">
        <v>238</v>
      </c>
    </row>
    <row r="176" spans="2:8" x14ac:dyDescent="0.25">
      <c r="B176" s="41">
        <v>9151635</v>
      </c>
      <c r="C176" s="36">
        <v>9151724</v>
      </c>
      <c r="D176" s="32" t="s">
        <v>196</v>
      </c>
      <c r="E176" t="s">
        <v>196</v>
      </c>
      <c r="F176" s="33">
        <f t="shared" si="2"/>
        <v>90</v>
      </c>
      <c r="G176" s="34" t="s">
        <v>124</v>
      </c>
      <c r="H176" s="40" t="s">
        <v>214</v>
      </c>
    </row>
    <row r="177" spans="2:8" x14ac:dyDescent="0.25">
      <c r="B177" s="41">
        <v>9151725</v>
      </c>
      <c r="C177" s="36">
        <v>9151808</v>
      </c>
      <c r="D177" s="32" t="s">
        <v>139</v>
      </c>
      <c r="E177" t="s">
        <v>139</v>
      </c>
      <c r="F177" s="33">
        <f t="shared" si="2"/>
        <v>84</v>
      </c>
      <c r="G177" s="34" t="s">
        <v>124</v>
      </c>
      <c r="H177" s="40" t="s">
        <v>239</v>
      </c>
    </row>
    <row r="178" spans="2:8" x14ac:dyDescent="0.25">
      <c r="B178" s="41">
        <v>9151816</v>
      </c>
      <c r="C178" s="36">
        <v>9151816</v>
      </c>
      <c r="D178" s="32"/>
      <c r="E178" t="s">
        <v>145</v>
      </c>
      <c r="F178" s="33">
        <f t="shared" si="2"/>
        <v>1</v>
      </c>
      <c r="G178" s="34" t="s">
        <v>124</v>
      </c>
      <c r="H178" s="40"/>
    </row>
    <row r="179" spans="2:8" x14ac:dyDescent="0.25">
      <c r="B179" s="36">
        <v>9153130</v>
      </c>
      <c r="C179" s="36">
        <v>9153480</v>
      </c>
      <c r="D179" s="42" t="s">
        <v>110</v>
      </c>
      <c r="E179" s="42"/>
      <c r="F179" s="33">
        <f t="shared" si="2"/>
        <v>351</v>
      </c>
      <c r="G179" s="34" t="s">
        <v>124</v>
      </c>
    </row>
    <row r="180" spans="2:8" x14ac:dyDescent="0.25">
      <c r="B180" s="36">
        <v>9154971</v>
      </c>
      <c r="C180" s="36">
        <v>9156480</v>
      </c>
      <c r="D180" s="42" t="s">
        <v>129</v>
      </c>
      <c r="F180" s="33">
        <f t="shared" si="2"/>
        <v>1510</v>
      </c>
      <c r="G180" s="34" t="s">
        <v>124</v>
      </c>
      <c r="H180" s="40"/>
    </row>
    <row r="181" spans="2:8" x14ac:dyDescent="0.25">
      <c r="B181" s="36">
        <v>9154971</v>
      </c>
      <c r="C181" s="36">
        <v>9156480</v>
      </c>
      <c r="D181" s="42" t="s">
        <v>129</v>
      </c>
      <c r="F181" s="33">
        <f t="shared" si="2"/>
        <v>1510</v>
      </c>
      <c r="G181" s="34" t="s">
        <v>124</v>
      </c>
      <c r="H181" s="40" t="s">
        <v>162</v>
      </c>
    </row>
    <row r="182" spans="2:8" x14ac:dyDescent="0.25">
      <c r="B182" s="36">
        <v>9156766</v>
      </c>
      <c r="C182" s="36">
        <v>9157880</v>
      </c>
      <c r="D182" s="42" t="s">
        <v>134</v>
      </c>
      <c r="F182" s="33">
        <f t="shared" si="2"/>
        <v>1115</v>
      </c>
      <c r="G182" s="34" t="s">
        <v>124</v>
      </c>
      <c r="H182" s="40" t="s">
        <v>160</v>
      </c>
    </row>
    <row r="183" spans="2:8" x14ac:dyDescent="0.25">
      <c r="B183" s="41">
        <v>9160013</v>
      </c>
      <c r="C183" s="36">
        <v>9160480</v>
      </c>
      <c r="D183" s="42" t="s">
        <v>98</v>
      </c>
      <c r="F183" s="33">
        <f t="shared" si="2"/>
        <v>468</v>
      </c>
      <c r="G183" s="34" t="s">
        <v>124</v>
      </c>
      <c r="H183" s="40"/>
    </row>
    <row r="184" spans="2:8" x14ac:dyDescent="0.25">
      <c r="B184" s="41">
        <v>9160481</v>
      </c>
      <c r="C184" s="36">
        <v>9161849</v>
      </c>
      <c r="E184" t="s">
        <v>100</v>
      </c>
      <c r="F184" s="33">
        <f t="shared" si="2"/>
        <v>1369</v>
      </c>
      <c r="G184" s="34" t="s">
        <v>124</v>
      </c>
      <c r="H184" s="40" t="s">
        <v>237</v>
      </c>
    </row>
    <row r="185" spans="2:8" x14ac:dyDescent="0.25">
      <c r="B185" s="41">
        <v>9161909</v>
      </c>
      <c r="C185" s="36">
        <v>9163680</v>
      </c>
      <c r="D185" s="42" t="s">
        <v>128</v>
      </c>
      <c r="F185" s="33">
        <f t="shared" si="2"/>
        <v>1772</v>
      </c>
      <c r="G185" s="34" t="s">
        <v>124</v>
      </c>
      <c r="H185" s="40" t="s">
        <v>159</v>
      </c>
    </row>
    <row r="186" spans="2:8" x14ac:dyDescent="0.25">
      <c r="B186" s="41">
        <v>9163812</v>
      </c>
      <c r="C186" s="36">
        <v>9163812</v>
      </c>
      <c r="D186" s="42" t="s">
        <v>133</v>
      </c>
      <c r="F186" s="33">
        <f t="shared" si="2"/>
        <v>1</v>
      </c>
      <c r="G186" s="34" t="s">
        <v>124</v>
      </c>
      <c r="H186" s="40" t="s">
        <v>156</v>
      </c>
    </row>
    <row r="187" spans="2:8" x14ac:dyDescent="0.25">
      <c r="B187" s="41">
        <v>9163843</v>
      </c>
      <c r="C187" s="36">
        <v>9165680</v>
      </c>
      <c r="D187" s="42" t="s">
        <v>133</v>
      </c>
      <c r="E187" s="42"/>
      <c r="F187" s="33">
        <f t="shared" si="2"/>
        <v>1838</v>
      </c>
      <c r="G187" s="34" t="s">
        <v>124</v>
      </c>
      <c r="H187" s="40"/>
    </row>
    <row r="188" spans="2:8" x14ac:dyDescent="0.25">
      <c r="B188" s="41">
        <v>9165681</v>
      </c>
      <c r="C188" s="36">
        <v>9167280</v>
      </c>
      <c r="D188" s="42" t="s">
        <v>110</v>
      </c>
      <c r="F188" s="33">
        <f t="shared" si="2"/>
        <v>1600</v>
      </c>
      <c r="G188" s="34" t="s">
        <v>124</v>
      </c>
      <c r="H188" s="40"/>
    </row>
    <row r="189" spans="2:8" x14ac:dyDescent="0.25">
      <c r="B189" s="44">
        <v>9168445</v>
      </c>
      <c r="C189" s="45">
        <v>9170480</v>
      </c>
      <c r="D189" s="42" t="s">
        <v>98</v>
      </c>
      <c r="F189" s="33">
        <f t="shared" si="2"/>
        <v>2036</v>
      </c>
      <c r="G189" s="34" t="s">
        <v>124</v>
      </c>
      <c r="H189" s="40"/>
    </row>
    <row r="190" spans="2:8" x14ac:dyDescent="0.25">
      <c r="B190" s="41">
        <v>9170481</v>
      </c>
      <c r="C190" s="36">
        <v>9323000</v>
      </c>
      <c r="D190" s="42" t="s">
        <v>91</v>
      </c>
      <c r="F190" s="33">
        <f t="shared" si="2"/>
        <v>152520</v>
      </c>
      <c r="G190" s="34" t="s">
        <v>124</v>
      </c>
      <c r="H190" s="40"/>
    </row>
    <row r="191" spans="2:8" x14ac:dyDescent="0.25">
      <c r="B191" s="41">
        <v>9323001</v>
      </c>
      <c r="C191" s="36">
        <v>9395000</v>
      </c>
      <c r="D191" s="42" t="s">
        <v>195</v>
      </c>
      <c r="F191" s="33">
        <f t="shared" si="2"/>
        <v>72000</v>
      </c>
      <c r="G191" s="34" t="s">
        <v>124</v>
      </c>
      <c r="H191" s="40"/>
    </row>
    <row r="192" spans="2:8" x14ac:dyDescent="0.25">
      <c r="B192" s="41">
        <v>9395001</v>
      </c>
      <c r="C192" s="36">
        <v>9399944</v>
      </c>
      <c r="D192" s="42" t="s">
        <v>91</v>
      </c>
      <c r="F192" s="33">
        <f t="shared" si="2"/>
        <v>4944</v>
      </c>
      <c r="G192" s="34" t="s">
        <v>124</v>
      </c>
      <c r="H192" s="40"/>
    </row>
    <row r="193" spans="2:8" x14ac:dyDescent="0.25">
      <c r="B193" s="41">
        <v>9399945</v>
      </c>
      <c r="C193" s="36">
        <v>9781400</v>
      </c>
      <c r="D193" s="42" t="s">
        <v>89</v>
      </c>
      <c r="F193" s="33">
        <f t="shared" si="2"/>
        <v>381456</v>
      </c>
      <c r="G193" s="34" t="s">
        <v>124</v>
      </c>
      <c r="H193" s="40"/>
    </row>
    <row r="194" spans="2:8" ht="30" x14ac:dyDescent="0.25">
      <c r="B194" s="61">
        <v>9781401</v>
      </c>
      <c r="C194" s="62">
        <v>10149944</v>
      </c>
      <c r="D194" s="63" t="s">
        <v>234</v>
      </c>
      <c r="E194" s="63"/>
      <c r="F194" s="64">
        <f t="shared" si="2"/>
        <v>368544</v>
      </c>
      <c r="G194" s="65" t="s">
        <v>124</v>
      </c>
      <c r="H194" s="66" t="s">
        <v>240</v>
      </c>
    </row>
    <row r="195" spans="2:8" x14ac:dyDescent="0.25">
      <c r="B195" s="46" t="s">
        <v>165</v>
      </c>
      <c r="C195" s="47" t="s">
        <v>166</v>
      </c>
      <c r="D195" t="s">
        <v>91</v>
      </c>
      <c r="F195" s="33">
        <f t="shared" si="2"/>
        <v>3</v>
      </c>
      <c r="G195" s="34" t="s">
        <v>167</v>
      </c>
      <c r="H195" s="40"/>
    </row>
    <row r="196" spans="2:8" x14ac:dyDescent="0.25">
      <c r="B196" s="46" t="s">
        <v>168</v>
      </c>
      <c r="C196" s="47" t="s">
        <v>169</v>
      </c>
      <c r="D196" t="s">
        <v>91</v>
      </c>
      <c r="F196" s="33">
        <f t="shared" si="2"/>
        <v>9</v>
      </c>
      <c r="G196" s="34" t="s">
        <v>167</v>
      </c>
      <c r="H196" s="40"/>
    </row>
    <row r="197" spans="2:8" x14ac:dyDescent="0.25">
      <c r="B197" s="46" t="s">
        <v>170</v>
      </c>
      <c r="C197" s="47" t="s">
        <v>171</v>
      </c>
      <c r="D197" t="s">
        <v>91</v>
      </c>
      <c r="F197" s="33">
        <f t="shared" si="2"/>
        <v>60</v>
      </c>
      <c r="G197" s="34" t="s">
        <v>167</v>
      </c>
      <c r="H197" s="40"/>
    </row>
    <row r="198" spans="2:8" x14ac:dyDescent="0.25">
      <c r="B198" s="46" t="s">
        <v>241</v>
      </c>
      <c r="C198" s="47" t="s">
        <v>173</v>
      </c>
      <c r="D198" t="s">
        <v>91</v>
      </c>
      <c r="F198" s="33">
        <f t="shared" si="2"/>
        <v>1300</v>
      </c>
      <c r="G198" s="34" t="s">
        <v>174</v>
      </c>
      <c r="H198" s="40"/>
    </row>
    <row r="199" spans="2:8" x14ac:dyDescent="0.25">
      <c r="B199" s="46" t="s">
        <v>175</v>
      </c>
      <c r="C199" s="47" t="s">
        <v>173</v>
      </c>
      <c r="D199" t="s">
        <v>91</v>
      </c>
      <c r="F199" s="33">
        <v>200</v>
      </c>
      <c r="G199" s="34" t="s">
        <v>176</v>
      </c>
      <c r="H199" s="40"/>
    </row>
    <row r="200" spans="2:8" x14ac:dyDescent="0.25">
      <c r="B200" s="46" t="s">
        <v>177</v>
      </c>
      <c r="C200" s="47" t="s">
        <v>178</v>
      </c>
      <c r="D200" t="s">
        <v>91</v>
      </c>
      <c r="F200" s="33">
        <f>+C200-B200+1</f>
        <v>7000</v>
      </c>
      <c r="G200" s="34" t="s">
        <v>179</v>
      </c>
      <c r="H200" s="40"/>
    </row>
    <row r="201" spans="2:8" x14ac:dyDescent="0.25">
      <c r="B201" s="67"/>
      <c r="C201" s="8"/>
      <c r="D201" s="68"/>
      <c r="E201" s="10"/>
      <c r="F201" s="50"/>
      <c r="G201" s="51"/>
      <c r="H201" s="52"/>
    </row>
    <row r="202" spans="2:8" x14ac:dyDescent="0.25">
      <c r="D202" s="32"/>
      <c r="F202" s="33"/>
      <c r="G202" s="33"/>
    </row>
    <row r="203" spans="2:8" x14ac:dyDescent="0.25">
      <c r="F203" s="53"/>
    </row>
    <row r="204" spans="2:8" x14ac:dyDescent="0.25">
      <c r="F204" s="53"/>
    </row>
    <row r="205" spans="2:8" x14ac:dyDescent="0.25">
      <c r="F205" s="53"/>
    </row>
    <row r="206" spans="2:8" x14ac:dyDescent="0.25">
      <c r="F206" s="53"/>
    </row>
    <row r="207" spans="2:8" x14ac:dyDescent="0.25">
      <c r="F207" s="53"/>
    </row>
    <row r="208" spans="2:8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CA29E-12E6-4320-8190-2BBC9AE96BE2}">
  <dimension ref="A3:I18"/>
  <sheetViews>
    <sheetView workbookViewId="0">
      <selection activeCell="L16" sqref="L16"/>
    </sheetView>
  </sheetViews>
  <sheetFormatPr baseColWidth="10" defaultRowHeight="15" x14ac:dyDescent="0.25"/>
  <cols>
    <col min="3" max="3" width="19.28515625" customWidth="1"/>
    <col min="8" max="8" width="24.85546875" customWidth="1"/>
  </cols>
  <sheetData>
    <row r="3" spans="1:9" x14ac:dyDescent="0.25">
      <c r="B3" s="77" t="s">
        <v>43</v>
      </c>
      <c r="C3" s="77"/>
      <c r="D3" s="77"/>
      <c r="E3" s="77"/>
      <c r="F3" s="77"/>
      <c r="G3" s="77"/>
      <c r="H3" s="77"/>
      <c r="I3" s="77"/>
    </row>
    <row r="4" spans="1:9" x14ac:dyDescent="0.25">
      <c r="B4" s="77" t="s">
        <v>180</v>
      </c>
      <c r="C4" s="77"/>
      <c r="D4" s="77"/>
      <c r="E4" s="77"/>
      <c r="F4" s="77"/>
      <c r="G4" s="77"/>
      <c r="H4" s="77"/>
      <c r="I4" s="77"/>
    </row>
    <row r="5" spans="1:9" x14ac:dyDescent="0.25">
      <c r="B5" s="77" t="s">
        <v>231</v>
      </c>
      <c r="C5" s="77"/>
      <c r="D5" s="77"/>
      <c r="E5" s="77"/>
      <c r="F5" s="77"/>
      <c r="G5" s="77"/>
      <c r="H5" s="77"/>
      <c r="I5" s="77"/>
    </row>
    <row r="8" spans="1:9" x14ac:dyDescent="0.25">
      <c r="B8" s="77" t="s">
        <v>242</v>
      </c>
      <c r="C8" s="77"/>
      <c r="D8" s="77"/>
      <c r="E8" s="77" t="s">
        <v>182</v>
      </c>
      <c r="F8" s="77"/>
      <c r="G8" s="77" t="s">
        <v>183</v>
      </c>
      <c r="H8" s="77"/>
    </row>
    <row r="9" spans="1:9" x14ac:dyDescent="0.25">
      <c r="B9" s="125">
        <v>288009</v>
      </c>
      <c r="C9" s="125"/>
      <c r="D9" s="125"/>
      <c r="E9" s="126">
        <v>595.9</v>
      </c>
      <c r="F9" s="126"/>
      <c r="G9" s="126">
        <f>+B9*E9</f>
        <v>171624563.09999999</v>
      </c>
      <c r="H9" s="126"/>
    </row>
    <row r="10" spans="1:9" x14ac:dyDescent="0.25">
      <c r="B10" s="125"/>
      <c r="C10" s="125"/>
      <c r="D10" s="125"/>
      <c r="E10" s="126"/>
      <c r="F10" s="126"/>
      <c r="G10" s="126"/>
      <c r="H10" s="126"/>
    </row>
    <row r="11" spans="1:9" ht="33.75" customHeight="1" x14ac:dyDescent="0.25">
      <c r="B11" s="125">
        <v>750000</v>
      </c>
      <c r="C11" s="125"/>
      <c r="D11" s="125"/>
      <c r="E11" s="78">
        <v>623.04</v>
      </c>
      <c r="F11" s="78"/>
      <c r="G11" s="126">
        <f>+B11*E11</f>
        <v>467280000</v>
      </c>
      <c r="H11" s="126"/>
    </row>
    <row r="12" spans="1:9" ht="27.75" customHeight="1" thickBot="1" x14ac:dyDescent="0.3">
      <c r="A12" s="20" t="s">
        <v>68</v>
      </c>
      <c r="B12" s="129">
        <f>+B9+B11</f>
        <v>1038009</v>
      </c>
      <c r="C12" s="77"/>
      <c r="D12" s="77"/>
      <c r="G12" s="127">
        <f>+G9+G11</f>
        <v>638904563.10000002</v>
      </c>
      <c r="H12" s="128"/>
    </row>
    <row r="13" spans="1:9" ht="27.75" customHeight="1" thickTop="1" x14ac:dyDescent="0.25">
      <c r="B13" s="56"/>
      <c r="C13" s="1"/>
      <c r="D13" s="1"/>
      <c r="G13" s="57"/>
      <c r="H13" s="1"/>
    </row>
    <row r="14" spans="1:9" ht="27.75" customHeight="1" x14ac:dyDescent="0.25">
      <c r="B14" s="56"/>
      <c r="C14" s="1"/>
      <c r="D14" s="1"/>
      <c r="G14" s="57"/>
      <c r="H14" s="1"/>
    </row>
    <row r="16" spans="1:9" ht="15.75" thickBot="1" x14ac:dyDescent="0.3">
      <c r="B16" s="99"/>
      <c r="C16" s="99"/>
      <c r="G16" s="99"/>
      <c r="H16" s="99"/>
    </row>
    <row r="17" spans="2:8" x14ac:dyDescent="0.25">
      <c r="B17" s="100" t="s">
        <v>35</v>
      </c>
      <c r="C17" s="100"/>
      <c r="G17" s="100" t="s">
        <v>36</v>
      </c>
      <c r="H17" s="100"/>
    </row>
    <row r="18" spans="2:8" x14ac:dyDescent="0.25">
      <c r="B18" s="78" t="s">
        <v>69</v>
      </c>
      <c r="C18" s="78"/>
      <c r="G18" s="78" t="s">
        <v>70</v>
      </c>
      <c r="H18" s="78"/>
    </row>
  </sheetData>
  <mergeCells count="20">
    <mergeCell ref="B3:I3"/>
    <mergeCell ref="B4:I4"/>
    <mergeCell ref="B5:I5"/>
    <mergeCell ref="B8:D8"/>
    <mergeCell ref="E8:F8"/>
    <mergeCell ref="G8:H8"/>
    <mergeCell ref="B9:D10"/>
    <mergeCell ref="E9:F10"/>
    <mergeCell ref="G9:H10"/>
    <mergeCell ref="B11:D11"/>
    <mergeCell ref="E11:F11"/>
    <mergeCell ref="G11:H11"/>
    <mergeCell ref="B18:C18"/>
    <mergeCell ref="G18:H18"/>
    <mergeCell ref="B12:D12"/>
    <mergeCell ref="G12:H12"/>
    <mergeCell ref="B16:C16"/>
    <mergeCell ref="G16:H16"/>
    <mergeCell ref="B17:C17"/>
    <mergeCell ref="G17:H17"/>
  </mergeCells>
  <pageMargins left="0.7" right="0.7" top="0.75" bottom="0.75" header="0.3" footer="0.3"/>
  <pageSetup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0E72-288C-4F58-BE89-735741B89CD2}">
  <dimension ref="A1:K55"/>
  <sheetViews>
    <sheetView topLeftCell="A23" workbookViewId="0">
      <selection activeCell="B33" sqref="B33:C33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5" max="5" width="35.28515625" customWidth="1"/>
    <col min="6" max="6" width="18.28515625" customWidth="1"/>
    <col min="9" max="9" width="26.140625" customWidth="1"/>
  </cols>
  <sheetData>
    <row r="1" spans="1:9" ht="18.75" x14ac:dyDescent="0.3">
      <c r="A1" s="95" t="s">
        <v>0</v>
      </c>
      <c r="B1" s="95"/>
      <c r="C1" s="95"/>
      <c r="D1" s="70"/>
      <c r="E1" s="70"/>
    </row>
    <row r="2" spans="1:9" ht="15.75" x14ac:dyDescent="0.25">
      <c r="A2" s="96" t="s">
        <v>1</v>
      </c>
      <c r="B2" s="96"/>
      <c r="C2" s="96"/>
      <c r="D2" s="71"/>
      <c r="E2" s="71"/>
    </row>
    <row r="3" spans="1:9" ht="15.75" x14ac:dyDescent="0.25">
      <c r="A3" s="96" t="s">
        <v>2</v>
      </c>
      <c r="B3" s="96"/>
      <c r="C3" s="96"/>
      <c r="D3" s="71"/>
      <c r="E3" s="71"/>
    </row>
    <row r="4" spans="1:9" x14ac:dyDescent="0.25">
      <c r="A4" s="78" t="s">
        <v>3</v>
      </c>
      <c r="B4" s="78"/>
      <c r="C4" s="78"/>
    </row>
    <row r="5" spans="1:9" x14ac:dyDescent="0.25">
      <c r="A5" s="78" t="s">
        <v>248</v>
      </c>
      <c r="B5" s="78"/>
      <c r="C5" s="78"/>
    </row>
    <row r="6" spans="1:9" x14ac:dyDescent="0.25">
      <c r="A6" s="78" t="s">
        <v>4</v>
      </c>
      <c r="B6" s="78"/>
      <c r="C6" s="78"/>
    </row>
    <row r="7" spans="1:9" x14ac:dyDescent="0.25">
      <c r="A7" s="78"/>
      <c r="B7" s="78"/>
      <c r="C7" s="78"/>
    </row>
    <row r="8" spans="1:9" x14ac:dyDescent="0.25">
      <c r="B8" s="77"/>
      <c r="C8" s="77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78"/>
      <c r="C10" s="78"/>
    </row>
    <row r="11" spans="1:9" x14ac:dyDescent="0.25">
      <c r="A11" t="s">
        <v>217</v>
      </c>
      <c r="B11" s="91">
        <f>1390660.59+6712487.11+14451720.96</f>
        <v>22554868.66</v>
      </c>
      <c r="C11" s="78"/>
    </row>
    <row r="12" spans="1:9" x14ac:dyDescent="0.25">
      <c r="A12" t="s">
        <v>8</v>
      </c>
      <c r="B12" s="91">
        <f>4262358.36+3336491.56+5183389.63+4288083.5+2753960.94+2024209.47+1640998.64+2859680.56</f>
        <v>26349172.66</v>
      </c>
      <c r="C12" s="78"/>
    </row>
    <row r="13" spans="1:9" x14ac:dyDescent="0.25">
      <c r="A13" t="s">
        <v>216</v>
      </c>
      <c r="B13" s="91">
        <v>47460032.289999999</v>
      </c>
      <c r="C13" s="78"/>
    </row>
    <row r="14" spans="1:9" x14ac:dyDescent="0.25">
      <c r="A14" t="s">
        <v>10</v>
      </c>
      <c r="B14" s="91">
        <v>2578183.7799999998</v>
      </c>
      <c r="C14" s="78"/>
    </row>
    <row r="15" spans="1:9" x14ac:dyDescent="0.25">
      <c r="A15" t="s">
        <v>11</v>
      </c>
      <c r="B15" s="91">
        <v>603458188.5</v>
      </c>
      <c r="C15" s="78"/>
      <c r="I15" s="20" t="s">
        <v>186</v>
      </c>
    </row>
    <row r="16" spans="1:9" x14ac:dyDescent="0.25">
      <c r="A16" s="2" t="s">
        <v>12</v>
      </c>
      <c r="B16" s="81">
        <f>SUM(B11:C15)</f>
        <v>702400445.88999999</v>
      </c>
      <c r="C16" s="82"/>
      <c r="G16" s="78" t="s">
        <v>187</v>
      </c>
      <c r="H16" s="78"/>
      <c r="I16" s="6">
        <v>602000</v>
      </c>
    </row>
    <row r="17" spans="1:11" x14ac:dyDescent="0.25">
      <c r="B17" s="78"/>
      <c r="C17" s="78"/>
      <c r="G17" s="78" t="s">
        <v>188</v>
      </c>
      <c r="H17" s="78"/>
      <c r="I17" s="6">
        <v>602856188.5</v>
      </c>
      <c r="J17" s="78"/>
      <c r="K17" s="78"/>
    </row>
    <row r="18" spans="1:11" x14ac:dyDescent="0.25">
      <c r="A18" s="2" t="s">
        <v>13</v>
      </c>
      <c r="B18" s="92"/>
      <c r="C18" s="92"/>
      <c r="G18" s="78" t="s">
        <v>221</v>
      </c>
      <c r="H18" s="78"/>
      <c r="I18" s="6">
        <v>198000</v>
      </c>
    </row>
    <row r="19" spans="1:11" ht="15.75" thickBot="1" x14ac:dyDescent="0.3">
      <c r="A19" t="s">
        <v>14</v>
      </c>
      <c r="B19" s="91">
        <v>701254091.37</v>
      </c>
      <c r="C19" s="78"/>
      <c r="D19" s="43"/>
      <c r="E19" s="43"/>
      <c r="H19" s="6" t="str">
        <f>+[1]Hoja2!F8</f>
        <v>TOTAL RD$</v>
      </c>
      <c r="I19" s="55">
        <f>+I16+I17</f>
        <v>603458188.5</v>
      </c>
    </row>
    <row r="20" spans="1:11" ht="15.75" thickTop="1" x14ac:dyDescent="0.25">
      <c r="A20" t="s">
        <v>15</v>
      </c>
      <c r="B20" s="91">
        <v>-315092061.72000003</v>
      </c>
      <c r="C20" s="78"/>
      <c r="D20" s="43"/>
      <c r="E20" s="43"/>
    </row>
    <row r="21" spans="1:11" x14ac:dyDescent="0.25">
      <c r="A21" t="s">
        <v>16</v>
      </c>
      <c r="B21" s="91">
        <f>71430434.7+1400000</f>
        <v>72830434.700000003</v>
      </c>
      <c r="C21" s="78"/>
      <c r="D21" s="43"/>
      <c r="E21" s="43"/>
    </row>
    <row r="22" spans="1:11" x14ac:dyDescent="0.25">
      <c r="A22" t="s">
        <v>17</v>
      </c>
      <c r="B22" s="91">
        <v>-66949225.5</v>
      </c>
      <c r="C22" s="78"/>
      <c r="D22" s="43"/>
      <c r="E22" s="43"/>
    </row>
    <row r="23" spans="1:11" x14ac:dyDescent="0.25">
      <c r="A23" s="2" t="s">
        <v>18</v>
      </c>
      <c r="B23" s="81">
        <f>SUM(B19:C22)</f>
        <v>392043238.84999996</v>
      </c>
      <c r="C23" s="82"/>
    </row>
    <row r="24" spans="1:11" ht="15.75" thickBot="1" x14ac:dyDescent="0.3">
      <c r="A24" s="2" t="s">
        <v>19</v>
      </c>
      <c r="B24" s="88">
        <f>+B16+B23</f>
        <v>1094443684.74</v>
      </c>
      <c r="C24" s="89"/>
      <c r="E24" s="6"/>
    </row>
    <row r="25" spans="1:11" ht="15.75" thickTop="1" x14ac:dyDescent="0.25">
      <c r="B25" s="78"/>
      <c r="C25" s="78"/>
      <c r="E25" s="6"/>
    </row>
    <row r="26" spans="1:11" x14ac:dyDescent="0.25">
      <c r="A26" s="90" t="s">
        <v>20</v>
      </c>
      <c r="B26" s="90"/>
      <c r="C26" s="90"/>
      <c r="E26" s="6"/>
    </row>
    <row r="27" spans="1:11" x14ac:dyDescent="0.25">
      <c r="A27" s="4" t="s">
        <v>21</v>
      </c>
      <c r="B27" s="78"/>
      <c r="C27" s="78"/>
    </row>
    <row r="28" spans="1:11" x14ac:dyDescent="0.25">
      <c r="A28" t="s">
        <v>22</v>
      </c>
      <c r="B28" s="80">
        <v>9637.4</v>
      </c>
      <c r="C28" s="80"/>
    </row>
    <row r="29" spans="1:11" x14ac:dyDescent="0.25">
      <c r="A29" t="s">
        <v>23</v>
      </c>
      <c r="B29" s="79">
        <v>23735425.41</v>
      </c>
      <c r="C29" s="79"/>
      <c r="E29" s="6"/>
      <c r="I29" s="6"/>
    </row>
    <row r="30" spans="1:11" x14ac:dyDescent="0.25">
      <c r="A30" s="2" t="s">
        <v>24</v>
      </c>
      <c r="B30" s="81">
        <f>SUM(B28:C29)</f>
        <v>23745062.809999999</v>
      </c>
      <c r="C30" s="82"/>
      <c r="E30" s="6"/>
    </row>
    <row r="31" spans="1:11" x14ac:dyDescent="0.25">
      <c r="B31" s="78"/>
      <c r="C31" s="78"/>
      <c r="E31" s="6"/>
    </row>
    <row r="32" spans="1:11" x14ac:dyDescent="0.25">
      <c r="A32" s="4" t="s">
        <v>25</v>
      </c>
      <c r="B32" s="78"/>
      <c r="C32" s="78"/>
      <c r="E32" s="6"/>
    </row>
    <row r="33" spans="1:6" x14ac:dyDescent="0.25">
      <c r="A33" t="s">
        <v>26</v>
      </c>
      <c r="B33" s="79">
        <v>4946930.18</v>
      </c>
      <c r="C33" s="79"/>
      <c r="F33" s="6"/>
    </row>
    <row r="34" spans="1:6" x14ac:dyDescent="0.25">
      <c r="A34" s="2" t="s">
        <v>27</v>
      </c>
      <c r="B34" s="81">
        <f>+B33</f>
        <v>4946930.18</v>
      </c>
      <c r="C34" s="82"/>
      <c r="F34" s="6"/>
    </row>
    <row r="35" spans="1:6" ht="15.75" thickBot="1" x14ac:dyDescent="0.3">
      <c r="A35" s="2" t="s">
        <v>28</v>
      </c>
      <c r="B35" s="88">
        <f>+B30+B34</f>
        <v>28691992.989999998</v>
      </c>
      <c r="C35" s="89"/>
      <c r="F35" s="6"/>
    </row>
    <row r="36" spans="1:6" ht="15.75" thickTop="1" x14ac:dyDescent="0.25">
      <c r="B36" s="78"/>
      <c r="C36" s="78"/>
    </row>
    <row r="37" spans="1:6" x14ac:dyDescent="0.25">
      <c r="A37" s="90" t="s">
        <v>29</v>
      </c>
      <c r="B37" s="90"/>
      <c r="C37" s="90"/>
    </row>
    <row r="38" spans="1:6" x14ac:dyDescent="0.25">
      <c r="A38" t="s">
        <v>30</v>
      </c>
      <c r="B38" s="80">
        <v>1065751691.75</v>
      </c>
      <c r="C38" s="80"/>
    </row>
    <row r="39" spans="1:6" x14ac:dyDescent="0.25">
      <c r="A39" s="2" t="s">
        <v>31</v>
      </c>
      <c r="B39" s="81">
        <f>+B38</f>
        <v>1065751691.75</v>
      </c>
      <c r="C39" s="82"/>
    </row>
    <row r="40" spans="1:6" ht="15.75" thickBot="1" x14ac:dyDescent="0.3">
      <c r="A40" s="2" t="s">
        <v>32</v>
      </c>
      <c r="B40" s="83">
        <f>+B35+B39</f>
        <v>1094443684.74</v>
      </c>
      <c r="C40" s="84"/>
    </row>
    <row r="41" spans="1:6" ht="15.75" thickTop="1" x14ac:dyDescent="0.25">
      <c r="B41" s="85">
        <f>+B24-B40</f>
        <v>0</v>
      </c>
      <c r="C41" s="86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78" t="s">
        <v>218</v>
      </c>
      <c r="D44" s="78"/>
      <c r="E44" s="7"/>
    </row>
    <row r="45" spans="1:6" x14ac:dyDescent="0.25">
      <c r="C45" s="1"/>
      <c r="D45" s="1"/>
      <c r="E45" s="7"/>
    </row>
    <row r="46" spans="1:6" x14ac:dyDescent="0.25">
      <c r="A46" t="s">
        <v>245</v>
      </c>
      <c r="C46" t="s">
        <v>245</v>
      </c>
      <c r="D46" s="1"/>
      <c r="E46" s="7"/>
    </row>
    <row r="47" spans="1:6" x14ac:dyDescent="0.25">
      <c r="A47" s="36" t="s">
        <v>35</v>
      </c>
      <c r="C47" s="78" t="s">
        <v>36</v>
      </c>
      <c r="D47" s="78"/>
    </row>
    <row r="48" spans="1:6" x14ac:dyDescent="0.25">
      <c r="A48" s="9" t="s">
        <v>219</v>
      </c>
      <c r="C48" s="77" t="s">
        <v>70</v>
      </c>
      <c r="D48" s="77"/>
      <c r="E48" s="4"/>
    </row>
    <row r="49" spans="1:5" x14ac:dyDescent="0.25">
      <c r="C49" s="78"/>
      <c r="D49" s="78"/>
      <c r="E49" s="78"/>
    </row>
    <row r="50" spans="1:5" x14ac:dyDescent="0.25">
      <c r="C50" s="77"/>
      <c r="D50" s="77"/>
      <c r="E50" s="77"/>
    </row>
    <row r="51" spans="1:5" x14ac:dyDescent="0.25">
      <c r="A51" t="s">
        <v>39</v>
      </c>
    </row>
    <row r="53" spans="1:5" x14ac:dyDescent="0.25">
      <c r="A53" t="s">
        <v>246</v>
      </c>
    </row>
    <row r="54" spans="1:5" x14ac:dyDescent="0.25">
      <c r="A54" t="s">
        <v>220</v>
      </c>
    </row>
    <row r="55" spans="1:5" x14ac:dyDescent="0.25">
      <c r="A55" s="4" t="s">
        <v>247</v>
      </c>
    </row>
  </sheetData>
  <mergeCells count="49">
    <mergeCell ref="B13:C13"/>
    <mergeCell ref="A1:C1"/>
    <mergeCell ref="A2:C2"/>
    <mergeCell ref="A3:C3"/>
    <mergeCell ref="A4:C4"/>
    <mergeCell ref="A5:C5"/>
    <mergeCell ref="A6:C6"/>
    <mergeCell ref="A7:C7"/>
    <mergeCell ref="B8:C8"/>
    <mergeCell ref="B10:C10"/>
    <mergeCell ref="B11:C11"/>
    <mergeCell ref="B12:C12"/>
    <mergeCell ref="B14:C14"/>
    <mergeCell ref="B15:C15"/>
    <mergeCell ref="B16:C16"/>
    <mergeCell ref="G16:H16"/>
    <mergeCell ref="B17:C17"/>
    <mergeCell ref="G17:H17"/>
    <mergeCell ref="B27:C27"/>
    <mergeCell ref="J17:K17"/>
    <mergeCell ref="B18:C18"/>
    <mergeCell ref="G18:H18"/>
    <mergeCell ref="B19:C19"/>
    <mergeCell ref="B20:C20"/>
    <mergeCell ref="B21:C21"/>
    <mergeCell ref="B22:C22"/>
    <mergeCell ref="B23:C23"/>
    <mergeCell ref="B24:C24"/>
    <mergeCell ref="B25:C25"/>
    <mergeCell ref="A26:C26"/>
    <mergeCell ref="B39:C3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A37:C37"/>
    <mergeCell ref="B38:C38"/>
    <mergeCell ref="C50:E50"/>
    <mergeCell ref="B40:C40"/>
    <mergeCell ref="B41:C41"/>
    <mergeCell ref="C44:D44"/>
    <mergeCell ref="C47:D47"/>
    <mergeCell ref="C48:D48"/>
    <mergeCell ref="C49:E49"/>
  </mergeCells>
  <pageMargins left="1" right="0.25" top="0.5" bottom="0" header="0.3" footer="0.3"/>
  <pageSetup scale="80" fitToWidth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054D5-4278-4532-921C-C694AEA0F324}">
  <dimension ref="B1:K296"/>
  <sheetViews>
    <sheetView workbookViewId="0">
      <selection activeCell="H6" sqref="H6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249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24" t="s">
        <v>74</v>
      </c>
      <c r="C6" s="124"/>
      <c r="D6" s="124" t="s">
        <v>75</v>
      </c>
      <c r="E6" s="124"/>
      <c r="F6" s="124" t="s">
        <v>76</v>
      </c>
      <c r="G6" s="124"/>
      <c r="H6" s="27">
        <f>SUM(F8:F211)</f>
        <v>977515</v>
      </c>
      <c r="J6" s="28" t="s">
        <v>250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9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234</v>
      </c>
      <c r="K9" s="37">
        <v>368544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91</v>
      </c>
      <c r="K10" s="37">
        <v>112298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195</v>
      </c>
      <c r="K11" s="37">
        <v>72000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93</v>
      </c>
      <c r="K12" s="37">
        <v>4160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96</v>
      </c>
      <c r="K13" s="37">
        <v>4085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235</v>
      </c>
      <c r="K14" s="37">
        <v>3916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120</v>
      </c>
      <c r="K15" s="37">
        <v>2086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102</v>
      </c>
      <c r="K16" s="37">
        <v>1939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128</v>
      </c>
      <c r="K17" s="37">
        <v>1868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130</v>
      </c>
      <c r="K18" s="37">
        <v>1792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108</v>
      </c>
      <c r="K19" s="37">
        <v>1699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127</v>
      </c>
      <c r="K20" s="37">
        <v>1691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98</v>
      </c>
      <c r="K21" s="37">
        <v>1585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116</v>
      </c>
      <c r="K22" s="37">
        <v>1523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129</v>
      </c>
      <c r="K23" s="37">
        <v>1515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118</v>
      </c>
      <c r="K24" s="37">
        <v>1402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100</v>
      </c>
      <c r="K25" s="37">
        <v>1304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106</v>
      </c>
      <c r="K26" s="37">
        <v>1261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133</v>
      </c>
      <c r="K27" s="37">
        <v>1140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125</v>
      </c>
      <c r="K28" s="37">
        <v>1016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122</v>
      </c>
      <c r="K29" s="37">
        <v>1000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196</v>
      </c>
      <c r="K30" s="37">
        <v>944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112</v>
      </c>
      <c r="K31" s="37">
        <v>932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114</v>
      </c>
      <c r="K32" s="37">
        <v>915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110</v>
      </c>
      <c r="K33" s="37">
        <v>876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104</v>
      </c>
      <c r="K34" s="37">
        <v>773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 t="s">
        <v>132</v>
      </c>
      <c r="K35" s="37">
        <v>766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131</v>
      </c>
      <c r="K36" s="37">
        <v>661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134</v>
      </c>
      <c r="K37" s="37">
        <v>564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137</v>
      </c>
      <c r="K38" s="37">
        <v>552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138</v>
      </c>
      <c r="K39" s="37">
        <v>346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148</v>
      </c>
      <c r="K40" s="37">
        <v>208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142</v>
      </c>
      <c r="K41" s="37">
        <v>189</v>
      </c>
    </row>
    <row r="42" spans="2:11" x14ac:dyDescent="0.25">
      <c r="B42" s="41">
        <v>7465839</v>
      </c>
      <c r="C42" s="36">
        <v>7465840</v>
      </c>
      <c r="D42" s="42" t="s">
        <v>106</v>
      </c>
      <c r="F42" s="33">
        <f t="shared" si="0"/>
        <v>2</v>
      </c>
      <c r="G42" s="34" t="s">
        <v>124</v>
      </c>
      <c r="H42" s="40"/>
      <c r="J42" s="36" t="s">
        <v>140</v>
      </c>
      <c r="K42" s="37">
        <v>166</v>
      </c>
    </row>
    <row r="43" spans="2:11" x14ac:dyDescent="0.25">
      <c r="B43" s="41">
        <v>7480531</v>
      </c>
      <c r="C43" s="36">
        <v>7480550</v>
      </c>
      <c r="D43" s="32" t="s">
        <v>123</v>
      </c>
      <c r="E43" s="42" t="s">
        <v>123</v>
      </c>
      <c r="F43" s="33">
        <f t="shared" si="0"/>
        <v>20</v>
      </c>
      <c r="G43" s="34" t="s">
        <v>124</v>
      </c>
      <c r="H43" s="40"/>
      <c r="J43" s="36" t="s">
        <v>143</v>
      </c>
      <c r="K43" s="37">
        <v>126</v>
      </c>
    </row>
    <row r="44" spans="2:11" x14ac:dyDescent="0.25">
      <c r="B44" s="36">
        <v>7655930</v>
      </c>
      <c r="C44" s="36">
        <v>7655930</v>
      </c>
      <c r="D44" s="32" t="s">
        <v>93</v>
      </c>
      <c r="E44" t="s">
        <v>93</v>
      </c>
      <c r="F44" s="33">
        <f t="shared" si="0"/>
        <v>1</v>
      </c>
      <c r="G44" s="34" t="s">
        <v>124</v>
      </c>
      <c r="H44" s="40" t="s">
        <v>146</v>
      </c>
      <c r="J44" s="36" t="s">
        <v>123</v>
      </c>
      <c r="K44" s="37">
        <v>110</v>
      </c>
    </row>
    <row r="45" spans="2:11" x14ac:dyDescent="0.25">
      <c r="B45" s="41">
        <v>7655946</v>
      </c>
      <c r="C45" s="36">
        <v>7655948</v>
      </c>
      <c r="D45" s="32" t="s">
        <v>93</v>
      </c>
      <c r="E45" t="s">
        <v>93</v>
      </c>
      <c r="F45" s="33">
        <f t="shared" si="0"/>
        <v>3</v>
      </c>
      <c r="G45" s="34" t="s">
        <v>124</v>
      </c>
      <c r="H45" s="40"/>
      <c r="J45" s="36" t="s">
        <v>144</v>
      </c>
      <c r="K45" s="37">
        <v>57</v>
      </c>
    </row>
    <row r="46" spans="2:11" x14ac:dyDescent="0.25">
      <c r="B46" s="41">
        <v>7660655</v>
      </c>
      <c r="C46" s="36">
        <v>7660660</v>
      </c>
      <c r="D46" s="32" t="s">
        <v>145</v>
      </c>
      <c r="E46" t="s">
        <v>145</v>
      </c>
      <c r="F46" s="33">
        <f t="shared" si="0"/>
        <v>6</v>
      </c>
      <c r="G46" s="34" t="s">
        <v>124</v>
      </c>
      <c r="H46" s="40"/>
      <c r="J46" s="36" t="s">
        <v>136</v>
      </c>
      <c r="K46" s="37">
        <v>27</v>
      </c>
    </row>
    <row r="47" spans="2:11" x14ac:dyDescent="0.25">
      <c r="B47" s="41">
        <v>7660655</v>
      </c>
      <c r="C47" s="36">
        <v>7660660</v>
      </c>
      <c r="D47" s="32"/>
      <c r="E47" t="s">
        <v>145</v>
      </c>
      <c r="F47" s="39">
        <f t="shared" si="0"/>
        <v>6</v>
      </c>
      <c r="G47" s="34" t="s">
        <v>124</v>
      </c>
      <c r="H47" s="40"/>
      <c r="J47" s="36" t="s">
        <v>147</v>
      </c>
      <c r="K47" s="37">
        <v>11</v>
      </c>
    </row>
    <row r="48" spans="2:11" x14ac:dyDescent="0.25">
      <c r="B48" s="41">
        <v>7660656</v>
      </c>
      <c r="C48" s="36">
        <v>7660659</v>
      </c>
      <c r="D48" s="32"/>
      <c r="E48" t="s">
        <v>145</v>
      </c>
      <c r="F48" s="39">
        <f t="shared" si="0"/>
        <v>4</v>
      </c>
      <c r="G48" s="34" t="s">
        <v>124</v>
      </c>
      <c r="H48" s="40"/>
      <c r="J48" s="36" t="s">
        <v>145</v>
      </c>
      <c r="K48" s="37">
        <v>6</v>
      </c>
    </row>
    <row r="49" spans="2:11" x14ac:dyDescent="0.25">
      <c r="B49" s="41">
        <v>7713417</v>
      </c>
      <c r="C49" s="36">
        <v>7713419</v>
      </c>
      <c r="D49" s="32" t="s">
        <v>93</v>
      </c>
      <c r="E49" t="s">
        <v>93</v>
      </c>
      <c r="F49" s="33">
        <f t="shared" si="0"/>
        <v>3</v>
      </c>
      <c r="G49" s="34" t="s">
        <v>124</v>
      </c>
      <c r="H49" s="40"/>
      <c r="J49" s="36" t="s">
        <v>139</v>
      </c>
      <c r="K49" s="37">
        <v>5</v>
      </c>
    </row>
    <row r="50" spans="2:11" x14ac:dyDescent="0.25">
      <c r="B50" s="41">
        <v>7715401</v>
      </c>
      <c r="C50" s="36">
        <v>7715403</v>
      </c>
      <c r="D50" s="32" t="s">
        <v>93</v>
      </c>
      <c r="E50" t="s">
        <v>93</v>
      </c>
      <c r="F50" s="33">
        <f t="shared" si="0"/>
        <v>3</v>
      </c>
      <c r="G50" s="34" t="s">
        <v>124</v>
      </c>
      <c r="H50" s="40"/>
      <c r="J50" s="36" t="s">
        <v>101</v>
      </c>
      <c r="K50" s="37">
        <v>1</v>
      </c>
    </row>
    <row r="51" spans="2:11" x14ac:dyDescent="0.25">
      <c r="B51" s="41">
        <v>7715406</v>
      </c>
      <c r="C51" s="36">
        <v>7715410</v>
      </c>
      <c r="D51" s="32" t="s">
        <v>93</v>
      </c>
      <c r="E51" t="s">
        <v>93</v>
      </c>
      <c r="F51" s="33">
        <f t="shared" si="0"/>
        <v>5</v>
      </c>
      <c r="G51" s="34" t="s">
        <v>124</v>
      </c>
      <c r="H51" s="40"/>
      <c r="J51" s="36" t="s">
        <v>117</v>
      </c>
      <c r="K51" s="37">
        <v>0</v>
      </c>
    </row>
    <row r="52" spans="2:11" x14ac:dyDescent="0.25">
      <c r="B52" s="41">
        <v>7715421</v>
      </c>
      <c r="C52" s="36">
        <v>7715427</v>
      </c>
      <c r="D52" s="32" t="s">
        <v>93</v>
      </c>
      <c r="E52" t="s">
        <v>93</v>
      </c>
      <c r="F52" s="33">
        <f t="shared" si="0"/>
        <v>7</v>
      </c>
      <c r="G52" s="34" t="s">
        <v>124</v>
      </c>
      <c r="H52" s="40"/>
      <c r="J52" s="36" t="s">
        <v>92</v>
      </c>
      <c r="K52" s="37">
        <v>0</v>
      </c>
    </row>
    <row r="53" spans="2:11" x14ac:dyDescent="0.25">
      <c r="B53" s="41">
        <v>7715429</v>
      </c>
      <c r="C53" s="36">
        <v>7715429</v>
      </c>
      <c r="D53" s="32" t="s">
        <v>93</v>
      </c>
      <c r="E53" t="s">
        <v>93</v>
      </c>
      <c r="F53" s="33">
        <f t="shared" si="0"/>
        <v>1</v>
      </c>
      <c r="G53" s="34" t="s">
        <v>124</v>
      </c>
      <c r="H53" s="40"/>
      <c r="J53" s="36" t="s">
        <v>90</v>
      </c>
      <c r="K53" s="37">
        <v>0</v>
      </c>
    </row>
    <row r="54" spans="2:11" x14ac:dyDescent="0.25">
      <c r="B54" s="41">
        <v>7715430</v>
      </c>
      <c r="C54" s="36">
        <v>7715431</v>
      </c>
      <c r="D54" s="32" t="s">
        <v>93</v>
      </c>
      <c r="E54" t="s">
        <v>93</v>
      </c>
      <c r="F54" s="33">
        <f t="shared" si="0"/>
        <v>2</v>
      </c>
      <c r="G54" s="34" t="s">
        <v>124</v>
      </c>
      <c r="H54" s="40"/>
      <c r="J54" s="36" t="s">
        <v>107</v>
      </c>
      <c r="K54" s="37">
        <v>0</v>
      </c>
    </row>
    <row r="55" spans="2:11" x14ac:dyDescent="0.25">
      <c r="B55" s="41">
        <v>7738722</v>
      </c>
      <c r="C55" s="36">
        <v>7738725</v>
      </c>
      <c r="D55" s="32" t="s">
        <v>108</v>
      </c>
      <c r="E55" t="s">
        <v>108</v>
      </c>
      <c r="F55" s="33">
        <f t="shared" si="0"/>
        <v>4</v>
      </c>
      <c r="G55" s="34" t="s">
        <v>124</v>
      </c>
      <c r="H55" s="40" t="s">
        <v>197</v>
      </c>
      <c r="J55" s="36" t="s">
        <v>113</v>
      </c>
      <c r="K55" s="37">
        <v>0</v>
      </c>
    </row>
    <row r="56" spans="2:11" x14ac:dyDescent="0.25">
      <c r="B56" s="41">
        <v>7756799</v>
      </c>
      <c r="C56" s="36">
        <v>7756799</v>
      </c>
      <c r="D56" s="32" t="s">
        <v>136</v>
      </c>
      <c r="E56" t="s">
        <v>136</v>
      </c>
      <c r="F56" s="33">
        <f t="shared" si="0"/>
        <v>1</v>
      </c>
      <c r="G56" s="34" t="s">
        <v>124</v>
      </c>
      <c r="H56" s="40"/>
      <c r="J56" s="36" t="s">
        <v>97</v>
      </c>
      <c r="K56" s="37">
        <v>0</v>
      </c>
    </row>
    <row r="57" spans="2:11" x14ac:dyDescent="0.25">
      <c r="B57" s="41">
        <v>7922431</v>
      </c>
      <c r="C57" s="36">
        <v>7922431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94</v>
      </c>
      <c r="K57" s="37">
        <v>0</v>
      </c>
    </row>
    <row r="58" spans="2:11" x14ac:dyDescent="0.25">
      <c r="B58" s="41">
        <v>7922436</v>
      </c>
      <c r="C58" s="36">
        <v>7922436</v>
      </c>
      <c r="D58" s="32" t="s">
        <v>93</v>
      </c>
      <c r="E58" t="s">
        <v>93</v>
      </c>
      <c r="F58" s="33">
        <f t="shared" si="0"/>
        <v>1</v>
      </c>
      <c r="G58" s="34" t="s">
        <v>124</v>
      </c>
      <c r="H58" s="40"/>
      <c r="J58" s="36" t="s">
        <v>115</v>
      </c>
      <c r="K58" s="37">
        <v>0</v>
      </c>
    </row>
    <row r="59" spans="2:11" x14ac:dyDescent="0.25">
      <c r="B59" s="41">
        <v>7922440</v>
      </c>
      <c r="C59" s="36">
        <v>7922440</v>
      </c>
      <c r="D59" s="32" t="s">
        <v>93</v>
      </c>
      <c r="E59" t="s">
        <v>93</v>
      </c>
      <c r="F59" s="33">
        <f t="shared" si="0"/>
        <v>1</v>
      </c>
      <c r="G59" s="34" t="s">
        <v>124</v>
      </c>
      <c r="H59" s="40"/>
      <c r="J59" s="36" t="s">
        <v>109</v>
      </c>
      <c r="K59" s="37">
        <v>0</v>
      </c>
    </row>
    <row r="60" spans="2:11" x14ac:dyDescent="0.25">
      <c r="B60" s="41">
        <v>7924671</v>
      </c>
      <c r="C60" s="36">
        <v>7924672</v>
      </c>
      <c r="D60" s="32" t="s">
        <v>108</v>
      </c>
      <c r="E60" t="s">
        <v>108</v>
      </c>
      <c r="F60" s="33">
        <f t="shared" si="0"/>
        <v>2</v>
      </c>
      <c r="G60" s="34" t="s">
        <v>124</v>
      </c>
      <c r="H60" s="40"/>
      <c r="J60" s="36" t="s">
        <v>119</v>
      </c>
      <c r="K60" s="37">
        <v>0</v>
      </c>
    </row>
    <row r="61" spans="2:11" x14ac:dyDescent="0.25">
      <c r="B61" s="41">
        <v>8032953</v>
      </c>
      <c r="C61" s="36">
        <v>8032957</v>
      </c>
      <c r="D61" s="32" t="s">
        <v>139</v>
      </c>
      <c r="E61" t="s">
        <v>139</v>
      </c>
      <c r="F61" s="33">
        <f t="shared" si="0"/>
        <v>5</v>
      </c>
      <c r="G61" s="34" t="s">
        <v>124</v>
      </c>
      <c r="H61" s="40"/>
      <c r="J61" s="36" t="s">
        <v>103</v>
      </c>
      <c r="K61" s="37">
        <v>0</v>
      </c>
    </row>
    <row r="62" spans="2:11" x14ac:dyDescent="0.25">
      <c r="B62" s="41">
        <v>8141322</v>
      </c>
      <c r="C62" s="36">
        <v>8141359</v>
      </c>
      <c r="D62" s="32" t="s">
        <v>138</v>
      </c>
      <c r="E62" t="s">
        <v>138</v>
      </c>
      <c r="F62" s="33">
        <f t="shared" si="0"/>
        <v>38</v>
      </c>
      <c r="G62" s="34" t="s">
        <v>124</v>
      </c>
      <c r="H62" s="40"/>
      <c r="J62" s="36" t="s">
        <v>121</v>
      </c>
      <c r="K62" s="37">
        <v>0</v>
      </c>
    </row>
    <row r="63" spans="2:11" x14ac:dyDescent="0.25">
      <c r="B63" s="41">
        <v>8172051</v>
      </c>
      <c r="C63" s="36">
        <v>8172080</v>
      </c>
      <c r="D63" s="32" t="s">
        <v>93</v>
      </c>
      <c r="E63" t="s">
        <v>93</v>
      </c>
      <c r="F63" s="33">
        <f t="shared" si="0"/>
        <v>30</v>
      </c>
      <c r="G63" s="34" t="s">
        <v>124</v>
      </c>
      <c r="H63" s="40"/>
      <c r="J63" s="36" t="s">
        <v>111</v>
      </c>
      <c r="K63" s="37">
        <v>0</v>
      </c>
    </row>
    <row r="64" spans="2:11" x14ac:dyDescent="0.25">
      <c r="B64" s="41">
        <v>8178222</v>
      </c>
      <c r="C64" s="36">
        <v>8178253</v>
      </c>
      <c r="D64" s="32" t="s">
        <v>138</v>
      </c>
      <c r="E64" t="s">
        <v>138</v>
      </c>
      <c r="F64" s="33">
        <f t="shared" si="0"/>
        <v>32</v>
      </c>
      <c r="G64" s="34" t="s">
        <v>124</v>
      </c>
      <c r="H64" s="40"/>
      <c r="J64" s="36" t="s">
        <v>87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99</v>
      </c>
      <c r="K65" s="37">
        <v>0</v>
      </c>
    </row>
    <row r="66" spans="2:11" x14ac:dyDescent="0.25">
      <c r="B66" s="41">
        <v>8316741</v>
      </c>
      <c r="C66" s="36">
        <v>8316780</v>
      </c>
      <c r="D66" s="32" t="s">
        <v>96</v>
      </c>
      <c r="E66" t="s">
        <v>96</v>
      </c>
      <c r="F66" s="33">
        <f t="shared" si="0"/>
        <v>40</v>
      </c>
      <c r="G66" s="34" t="s">
        <v>124</v>
      </c>
      <c r="H66" s="40"/>
      <c r="J66" s="36" t="s">
        <v>105</v>
      </c>
      <c r="K66" s="37">
        <v>0</v>
      </c>
    </row>
    <row r="67" spans="2:11" x14ac:dyDescent="0.25">
      <c r="B67" s="41">
        <v>8389961</v>
      </c>
      <c r="C67" s="36">
        <v>8390213</v>
      </c>
      <c r="D67" s="32" t="s">
        <v>96</v>
      </c>
      <c r="E67" t="s">
        <v>96</v>
      </c>
      <c r="F67" s="33">
        <f t="shared" si="0"/>
        <v>253</v>
      </c>
      <c r="G67" s="34" t="s">
        <v>124</v>
      </c>
      <c r="H67" s="40"/>
      <c r="J67" s="36" t="s">
        <v>150</v>
      </c>
      <c r="K67" s="37">
        <v>977515</v>
      </c>
    </row>
    <row r="68" spans="2:11" x14ac:dyDescent="0.25">
      <c r="B68" s="41">
        <v>8402521</v>
      </c>
      <c r="C68" s="36">
        <v>8402836</v>
      </c>
      <c r="D68" s="32" t="s">
        <v>96</v>
      </c>
      <c r="E68" t="s">
        <v>96</v>
      </c>
      <c r="F68" s="33">
        <f t="shared" si="0"/>
        <v>316</v>
      </c>
      <c r="G68" s="34" t="s">
        <v>124</v>
      </c>
      <c r="H68" s="40"/>
    </row>
    <row r="69" spans="2:11" x14ac:dyDescent="0.25">
      <c r="B69" s="41">
        <v>8403002</v>
      </c>
      <c r="C69" s="36">
        <v>8403054</v>
      </c>
      <c r="D69" s="32" t="s">
        <v>138</v>
      </c>
      <c r="E69" t="s">
        <v>138</v>
      </c>
      <c r="F69" s="33">
        <f t="shared" si="0"/>
        <v>53</v>
      </c>
      <c r="G69" s="34" t="s">
        <v>124</v>
      </c>
      <c r="H69" s="40"/>
    </row>
    <row r="70" spans="2:11" x14ac:dyDescent="0.25">
      <c r="B70" s="41">
        <v>8425440</v>
      </c>
      <c r="C70" s="36">
        <v>8425491</v>
      </c>
      <c r="D70" s="32" t="s">
        <v>138</v>
      </c>
      <c r="E70" t="s">
        <v>138</v>
      </c>
      <c r="F70" s="33">
        <f t="shared" si="0"/>
        <v>52</v>
      </c>
      <c r="G70" s="34" t="s">
        <v>124</v>
      </c>
      <c r="H70" s="40"/>
    </row>
    <row r="71" spans="2:11" x14ac:dyDescent="0.25">
      <c r="B71" s="41">
        <v>8546351</v>
      </c>
      <c r="C71" s="36">
        <v>8546737</v>
      </c>
      <c r="D71" s="32" t="s">
        <v>96</v>
      </c>
      <c r="E71" t="s">
        <v>96</v>
      </c>
      <c r="F71" s="33">
        <f t="shared" si="0"/>
        <v>387</v>
      </c>
      <c r="G71" s="34" t="s">
        <v>124</v>
      </c>
      <c r="H71" s="40"/>
    </row>
    <row r="72" spans="2:11" x14ac:dyDescent="0.25">
      <c r="B72" s="41">
        <v>8586042</v>
      </c>
      <c r="C72" s="36">
        <v>8586059</v>
      </c>
      <c r="D72" s="32" t="s">
        <v>138</v>
      </c>
      <c r="E72" t="s">
        <v>138</v>
      </c>
      <c r="F72" s="33">
        <f t="shared" si="0"/>
        <v>18</v>
      </c>
      <c r="G72" s="34" t="s">
        <v>124</v>
      </c>
      <c r="H72" s="40"/>
    </row>
    <row r="73" spans="2:11" x14ac:dyDescent="0.25">
      <c r="B73" s="41">
        <v>8611041</v>
      </c>
      <c r="C73" s="36">
        <v>8611041</v>
      </c>
      <c r="D73" s="32" t="s">
        <v>93</v>
      </c>
      <c r="E73" t="s">
        <v>93</v>
      </c>
      <c r="F73" s="33">
        <f t="shared" si="0"/>
        <v>1</v>
      </c>
      <c r="G73" s="34" t="s">
        <v>124</v>
      </c>
      <c r="H73" s="40"/>
    </row>
    <row r="74" spans="2:11" x14ac:dyDescent="0.25">
      <c r="B74" s="41">
        <v>8611043</v>
      </c>
      <c r="C74" s="36">
        <v>8611043</v>
      </c>
      <c r="D74" s="32" t="s">
        <v>93</v>
      </c>
      <c r="E74" t="s">
        <v>93</v>
      </c>
      <c r="F74" s="33">
        <f t="shared" si="0"/>
        <v>1</v>
      </c>
      <c r="G74" s="34" t="s">
        <v>124</v>
      </c>
      <c r="H74" s="40"/>
    </row>
    <row r="75" spans="2:11" x14ac:dyDescent="0.25">
      <c r="B75" s="41">
        <v>8611050</v>
      </c>
      <c r="C75" s="36">
        <v>8611050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8611063</v>
      </c>
      <c r="C76" s="36">
        <v>8611063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8611066</v>
      </c>
      <c r="C77" s="36">
        <v>8611066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8611069</v>
      </c>
      <c r="C78" s="36">
        <v>8611080</v>
      </c>
      <c r="D78" s="32" t="s">
        <v>93</v>
      </c>
      <c r="E78" t="s">
        <v>93</v>
      </c>
      <c r="F78" s="33">
        <f t="shared" si="0"/>
        <v>12</v>
      </c>
      <c r="G78" s="34" t="s">
        <v>124</v>
      </c>
      <c r="H78" s="40"/>
    </row>
    <row r="79" spans="2:11" x14ac:dyDescent="0.25">
      <c r="B79" s="41">
        <v>8611101</v>
      </c>
      <c r="C79" s="36">
        <v>8611123</v>
      </c>
      <c r="D79" s="32" t="s">
        <v>93</v>
      </c>
      <c r="E79" t="s">
        <v>93</v>
      </c>
      <c r="F79" s="33">
        <f t="shared" si="0"/>
        <v>23</v>
      </c>
      <c r="G79" s="34" t="s">
        <v>124</v>
      </c>
      <c r="H79" s="40"/>
    </row>
    <row r="80" spans="2:11" x14ac:dyDescent="0.25">
      <c r="B80" s="41">
        <v>8611141</v>
      </c>
      <c r="C80" s="36">
        <v>8611157</v>
      </c>
      <c r="D80" s="32" t="s">
        <v>93</v>
      </c>
      <c r="E80" t="s">
        <v>93</v>
      </c>
      <c r="F80" s="33">
        <f t="shared" si="0"/>
        <v>17</v>
      </c>
      <c r="G80" s="34" t="s">
        <v>124</v>
      </c>
      <c r="H80" s="40"/>
    </row>
    <row r="81" spans="2:8" x14ac:dyDescent="0.25">
      <c r="B81" s="41">
        <v>8611161</v>
      </c>
      <c r="C81" s="36">
        <v>8611161</v>
      </c>
      <c r="D81" s="32" t="s">
        <v>93</v>
      </c>
      <c r="E81" t="s">
        <v>93</v>
      </c>
      <c r="F81" s="33">
        <f t="shared" si="0"/>
        <v>1</v>
      </c>
      <c r="G81" s="34" t="s">
        <v>124</v>
      </c>
      <c r="H81" s="40"/>
    </row>
    <row r="82" spans="2:8" x14ac:dyDescent="0.25">
      <c r="B82" s="41">
        <v>8611182</v>
      </c>
      <c r="C82" s="36">
        <v>8611183</v>
      </c>
      <c r="D82" s="32" t="s">
        <v>93</v>
      </c>
      <c r="E82" t="s">
        <v>93</v>
      </c>
      <c r="F82" s="33">
        <f t="shared" si="0"/>
        <v>2</v>
      </c>
      <c r="G82" s="34" t="s">
        <v>124</v>
      </c>
      <c r="H82" s="40"/>
    </row>
    <row r="83" spans="2:8" x14ac:dyDescent="0.25">
      <c r="B83" s="41">
        <v>8611309</v>
      </c>
      <c r="C83" s="36">
        <v>8611310</v>
      </c>
      <c r="D83" s="32" t="s">
        <v>93</v>
      </c>
      <c r="E83" t="s">
        <v>93</v>
      </c>
      <c r="F83" s="33">
        <f t="shared" si="0"/>
        <v>2</v>
      </c>
      <c r="G83" s="34" t="s">
        <v>124</v>
      </c>
      <c r="H83" s="40"/>
    </row>
    <row r="84" spans="2:8" x14ac:dyDescent="0.25">
      <c r="B84" s="41">
        <v>8611312</v>
      </c>
      <c r="C84" s="36">
        <v>8611312</v>
      </c>
      <c r="D84" s="32" t="s">
        <v>93</v>
      </c>
      <c r="E84" t="s">
        <v>93</v>
      </c>
      <c r="F84" s="33">
        <f t="shared" si="0"/>
        <v>1</v>
      </c>
      <c r="G84" s="34" t="s">
        <v>124</v>
      </c>
      <c r="H84" s="40"/>
    </row>
    <row r="85" spans="2:8" x14ac:dyDescent="0.25">
      <c r="B85" s="41">
        <v>8611404</v>
      </c>
      <c r="C85" s="36">
        <v>8611404</v>
      </c>
      <c r="D85" s="32" t="s">
        <v>93</v>
      </c>
      <c r="E85" t="s">
        <v>93</v>
      </c>
      <c r="F85" s="33">
        <f t="shared" si="0"/>
        <v>1</v>
      </c>
      <c r="G85" s="34" t="s">
        <v>124</v>
      </c>
      <c r="H85" s="40"/>
    </row>
    <row r="86" spans="2:8" x14ac:dyDescent="0.25">
      <c r="B86" s="41">
        <v>8611410</v>
      </c>
      <c r="C86" s="36">
        <v>8611410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8611412</v>
      </c>
      <c r="C87" s="36">
        <v>8611412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8611414</v>
      </c>
      <c r="C88" s="36">
        <v>8611417</v>
      </c>
      <c r="D88" s="32" t="s">
        <v>93</v>
      </c>
      <c r="E88" t="s">
        <v>93</v>
      </c>
      <c r="F88" s="33">
        <f t="shared" ref="F88:F126" si="1">+C88-B88+1</f>
        <v>4</v>
      </c>
      <c r="G88" s="34" t="s">
        <v>124</v>
      </c>
      <c r="H88" s="40"/>
    </row>
    <row r="89" spans="2:8" x14ac:dyDescent="0.25">
      <c r="B89" s="41">
        <v>8611419</v>
      </c>
      <c r="C89" s="36">
        <v>8611420</v>
      </c>
      <c r="D89" s="32" t="s">
        <v>93</v>
      </c>
      <c r="E89" t="s">
        <v>93</v>
      </c>
      <c r="F89" s="33">
        <f t="shared" si="1"/>
        <v>2</v>
      </c>
      <c r="G89" s="34" t="s">
        <v>124</v>
      </c>
      <c r="H89" s="40"/>
    </row>
    <row r="90" spans="2:8" x14ac:dyDescent="0.25">
      <c r="B90" s="41">
        <v>8611423</v>
      </c>
      <c r="C90" s="36">
        <v>8611423</v>
      </c>
      <c r="D90" s="32" t="s">
        <v>93</v>
      </c>
      <c r="E90" t="s">
        <v>93</v>
      </c>
      <c r="F90" s="33">
        <f t="shared" si="1"/>
        <v>1</v>
      </c>
      <c r="G90" s="34" t="s">
        <v>124</v>
      </c>
      <c r="H90" s="40"/>
    </row>
    <row r="91" spans="2:8" x14ac:dyDescent="0.25">
      <c r="B91" s="41">
        <v>8611428</v>
      </c>
      <c r="C91" s="36">
        <v>8611428</v>
      </c>
      <c r="D91" s="32" t="s">
        <v>93</v>
      </c>
      <c r="E91" t="s">
        <v>93</v>
      </c>
      <c r="F91" s="33">
        <f t="shared" si="1"/>
        <v>1</v>
      </c>
      <c r="G91" s="34" t="s">
        <v>124</v>
      </c>
      <c r="H91" s="40"/>
    </row>
    <row r="92" spans="2:8" x14ac:dyDescent="0.25">
      <c r="B92" s="41">
        <v>8611431</v>
      </c>
      <c r="C92" s="36">
        <v>8611431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8611436</v>
      </c>
      <c r="C93" s="36">
        <v>8611437</v>
      </c>
      <c r="D93" s="32" t="s">
        <v>93</v>
      </c>
      <c r="E93" t="s">
        <v>93</v>
      </c>
      <c r="F93" s="33">
        <f t="shared" si="1"/>
        <v>2</v>
      </c>
      <c r="G93" s="34" t="s">
        <v>124</v>
      </c>
      <c r="H93" s="40"/>
    </row>
    <row r="94" spans="2:8" x14ac:dyDescent="0.25">
      <c r="B94" s="41">
        <v>8611642</v>
      </c>
      <c r="C94" s="36">
        <v>8611642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8611661</v>
      </c>
      <c r="C95" s="36">
        <v>8611661</v>
      </c>
      <c r="D95" s="32" t="s">
        <v>93</v>
      </c>
      <c r="E95" t="s">
        <v>93</v>
      </c>
      <c r="F95" s="33">
        <f t="shared" si="1"/>
        <v>1</v>
      </c>
      <c r="G95" s="34" t="s">
        <v>124</v>
      </c>
      <c r="H95" s="40"/>
    </row>
    <row r="96" spans="2:8" x14ac:dyDescent="0.25">
      <c r="B96" s="41">
        <v>8611979</v>
      </c>
      <c r="C96" s="36">
        <v>8611980</v>
      </c>
      <c r="D96" s="32" t="s">
        <v>93</v>
      </c>
      <c r="E96" t="s">
        <v>93</v>
      </c>
      <c r="F96" s="33">
        <f t="shared" si="1"/>
        <v>2</v>
      </c>
      <c r="G96" s="34" t="s">
        <v>124</v>
      </c>
      <c r="H96" s="40"/>
    </row>
    <row r="97" spans="2:8" x14ac:dyDescent="0.25">
      <c r="B97" s="41">
        <v>8611989</v>
      </c>
      <c r="C97" s="36">
        <v>8611989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8611990</v>
      </c>
      <c r="C98" s="36">
        <v>8611990</v>
      </c>
      <c r="D98" s="32" t="s">
        <v>93</v>
      </c>
      <c r="E98" t="s">
        <v>93</v>
      </c>
      <c r="F98" s="33">
        <f t="shared" si="1"/>
        <v>1</v>
      </c>
      <c r="G98" s="34" t="s">
        <v>124</v>
      </c>
      <c r="H98" s="40"/>
    </row>
    <row r="99" spans="2:8" x14ac:dyDescent="0.25">
      <c r="B99" s="41">
        <v>8612068</v>
      </c>
      <c r="C99" s="36">
        <v>8612070</v>
      </c>
      <c r="D99" s="32" t="s">
        <v>93</v>
      </c>
      <c r="E99" t="s">
        <v>251</v>
      </c>
      <c r="F99" s="33">
        <f t="shared" si="1"/>
        <v>3</v>
      </c>
      <c r="G99" s="34" t="s">
        <v>124</v>
      </c>
      <c r="H99" s="40"/>
    </row>
    <row r="100" spans="2:8" x14ac:dyDescent="0.25">
      <c r="B100" s="41">
        <v>8645033</v>
      </c>
      <c r="C100" s="36">
        <v>8645046</v>
      </c>
      <c r="D100" s="32" t="s">
        <v>138</v>
      </c>
      <c r="E100" t="s">
        <v>138</v>
      </c>
      <c r="F100" s="33">
        <f t="shared" si="1"/>
        <v>14</v>
      </c>
      <c r="G100" s="34" t="s">
        <v>124</v>
      </c>
      <c r="H100" s="40"/>
    </row>
    <row r="101" spans="2:8" x14ac:dyDescent="0.25">
      <c r="B101" s="41">
        <v>8739594</v>
      </c>
      <c r="C101" s="36">
        <v>8740261</v>
      </c>
      <c r="D101" s="32" t="s">
        <v>96</v>
      </c>
      <c r="E101" t="s">
        <v>96</v>
      </c>
      <c r="F101" s="33">
        <f t="shared" si="1"/>
        <v>668</v>
      </c>
      <c r="G101" s="34" t="s">
        <v>124</v>
      </c>
      <c r="H101" s="40"/>
    </row>
    <row r="102" spans="2:8" x14ac:dyDescent="0.25">
      <c r="B102" s="41">
        <v>8752811</v>
      </c>
      <c r="C102" s="36">
        <v>8752842</v>
      </c>
      <c r="D102" s="32" t="s">
        <v>138</v>
      </c>
      <c r="E102" t="s">
        <v>138</v>
      </c>
      <c r="F102" s="33">
        <f t="shared" si="1"/>
        <v>32</v>
      </c>
      <c r="G102" s="34" t="s">
        <v>124</v>
      </c>
      <c r="H102" s="40"/>
    </row>
    <row r="103" spans="2:8" x14ac:dyDescent="0.25">
      <c r="B103" s="41">
        <v>8773261</v>
      </c>
      <c r="C103" s="36">
        <v>8773329</v>
      </c>
      <c r="D103" s="32" t="s">
        <v>140</v>
      </c>
      <c r="E103" t="s">
        <v>140</v>
      </c>
      <c r="F103" s="33">
        <f t="shared" si="1"/>
        <v>69</v>
      </c>
      <c r="G103" s="34" t="s">
        <v>124</v>
      </c>
      <c r="H103" s="40"/>
    </row>
    <row r="104" spans="2:8" x14ac:dyDescent="0.25">
      <c r="B104" s="41">
        <v>8780012</v>
      </c>
      <c r="C104" s="36">
        <v>8780365</v>
      </c>
      <c r="D104" s="32" t="s">
        <v>96</v>
      </c>
      <c r="E104" t="s">
        <v>96</v>
      </c>
      <c r="F104" s="33">
        <f t="shared" si="1"/>
        <v>354</v>
      </c>
      <c r="G104" s="34" t="s">
        <v>124</v>
      </c>
      <c r="H104" s="40"/>
    </row>
    <row r="105" spans="2:8" x14ac:dyDescent="0.25">
      <c r="B105" s="41">
        <v>8808540</v>
      </c>
      <c r="C105" s="36">
        <v>8808850</v>
      </c>
      <c r="D105" s="32" t="s">
        <v>96</v>
      </c>
      <c r="E105" t="s">
        <v>96</v>
      </c>
      <c r="F105" s="33">
        <f t="shared" si="1"/>
        <v>311</v>
      </c>
      <c r="G105" s="34" t="s">
        <v>124</v>
      </c>
      <c r="H105" s="40"/>
    </row>
    <row r="106" spans="2:8" x14ac:dyDescent="0.25">
      <c r="B106" s="41">
        <v>8817115</v>
      </c>
      <c r="C106" s="36">
        <v>8817244</v>
      </c>
      <c r="D106" s="32" t="s">
        <v>131</v>
      </c>
      <c r="E106" t="s">
        <v>131</v>
      </c>
      <c r="F106" s="33">
        <f t="shared" si="1"/>
        <v>130</v>
      </c>
      <c r="G106" s="34" t="s">
        <v>124</v>
      </c>
      <c r="H106" s="40" t="s">
        <v>151</v>
      </c>
    </row>
    <row r="107" spans="2:8" x14ac:dyDescent="0.25">
      <c r="B107" s="41">
        <v>8817556</v>
      </c>
      <c r="C107" s="36">
        <v>8817580</v>
      </c>
      <c r="D107" s="32" t="s">
        <v>138</v>
      </c>
      <c r="E107" t="s">
        <v>138</v>
      </c>
      <c r="F107" s="33">
        <f t="shared" si="1"/>
        <v>25</v>
      </c>
      <c r="G107" s="34" t="s">
        <v>124</v>
      </c>
      <c r="H107" s="40"/>
    </row>
    <row r="108" spans="2:8" x14ac:dyDescent="0.25">
      <c r="B108" s="41">
        <v>8829006</v>
      </c>
      <c r="C108" s="36">
        <v>8829080</v>
      </c>
      <c r="D108" s="32" t="s">
        <v>100</v>
      </c>
      <c r="E108" t="s">
        <v>100</v>
      </c>
      <c r="F108" s="33">
        <f t="shared" si="1"/>
        <v>75</v>
      </c>
      <c r="G108" s="34" t="s">
        <v>124</v>
      </c>
      <c r="H108" s="40"/>
    </row>
    <row r="109" spans="2:8" x14ac:dyDescent="0.25">
      <c r="B109" s="41">
        <v>8859020</v>
      </c>
      <c r="C109" s="36">
        <v>8859307</v>
      </c>
      <c r="D109" s="32" t="s">
        <v>96</v>
      </c>
      <c r="E109" t="s">
        <v>96</v>
      </c>
      <c r="F109" s="33">
        <f t="shared" si="1"/>
        <v>288</v>
      </c>
      <c r="G109" s="34" t="s">
        <v>124</v>
      </c>
      <c r="H109" s="40"/>
    </row>
    <row r="110" spans="2:8" x14ac:dyDescent="0.25">
      <c r="B110" s="41">
        <v>8859643</v>
      </c>
      <c r="C110" s="36">
        <v>8859665</v>
      </c>
      <c r="D110" s="32" t="s">
        <v>138</v>
      </c>
      <c r="E110" t="s">
        <v>138</v>
      </c>
      <c r="F110" s="33">
        <f t="shared" si="1"/>
        <v>23</v>
      </c>
      <c r="G110" s="34" t="s">
        <v>124</v>
      </c>
      <c r="H110" s="40"/>
    </row>
    <row r="111" spans="2:8" x14ac:dyDescent="0.25">
      <c r="B111" s="41">
        <v>8884420</v>
      </c>
      <c r="C111" s="36">
        <v>8884520</v>
      </c>
      <c r="D111" s="32" t="s">
        <v>131</v>
      </c>
      <c r="E111" t="s">
        <v>131</v>
      </c>
      <c r="F111" s="33">
        <f t="shared" si="1"/>
        <v>101</v>
      </c>
      <c r="G111" s="34" t="s">
        <v>124</v>
      </c>
      <c r="H111" s="40"/>
    </row>
    <row r="112" spans="2:8" x14ac:dyDescent="0.25">
      <c r="B112" s="41">
        <v>8903481</v>
      </c>
      <c r="C112" s="36">
        <v>8903576</v>
      </c>
      <c r="D112" s="32" t="s">
        <v>140</v>
      </c>
      <c r="E112" t="s">
        <v>140</v>
      </c>
      <c r="F112" s="33">
        <f t="shared" si="1"/>
        <v>96</v>
      </c>
      <c r="G112" s="34" t="s">
        <v>124</v>
      </c>
      <c r="H112" s="40"/>
    </row>
    <row r="113" spans="2:8" x14ac:dyDescent="0.25">
      <c r="B113" s="41">
        <v>8916144</v>
      </c>
      <c r="C113" s="36">
        <v>8916192</v>
      </c>
      <c r="D113" s="32" t="s">
        <v>102</v>
      </c>
      <c r="E113" t="s">
        <v>102</v>
      </c>
      <c r="F113" s="33">
        <f t="shared" si="1"/>
        <v>49</v>
      </c>
      <c r="G113" s="34" t="s">
        <v>124</v>
      </c>
      <c r="H113" s="40" t="s">
        <v>126</v>
      </c>
    </row>
    <row r="114" spans="2:8" x14ac:dyDescent="0.25">
      <c r="B114" s="41">
        <v>8941544</v>
      </c>
      <c r="C114" s="36">
        <v>8941562</v>
      </c>
      <c r="D114" s="32" t="s">
        <v>138</v>
      </c>
      <c r="E114" t="s">
        <v>138</v>
      </c>
      <c r="F114" s="33">
        <f t="shared" si="1"/>
        <v>19</v>
      </c>
      <c r="G114" s="34" t="s">
        <v>124</v>
      </c>
      <c r="H114" s="40"/>
    </row>
    <row r="115" spans="2:8" x14ac:dyDescent="0.25">
      <c r="B115" s="41">
        <v>8955544</v>
      </c>
      <c r="C115" s="36">
        <v>8955569</v>
      </c>
      <c r="D115" s="32" t="s">
        <v>136</v>
      </c>
      <c r="E115" t="s">
        <v>136</v>
      </c>
      <c r="F115" s="33">
        <f t="shared" si="1"/>
        <v>26</v>
      </c>
      <c r="G115" s="34" t="s">
        <v>124</v>
      </c>
      <c r="H115" s="40"/>
    </row>
    <row r="116" spans="2:8" x14ac:dyDescent="0.25">
      <c r="B116" s="41">
        <v>8955570</v>
      </c>
      <c r="C116" s="36">
        <v>8955699</v>
      </c>
      <c r="D116" s="32" t="s">
        <v>131</v>
      </c>
      <c r="E116" t="s">
        <v>131</v>
      </c>
      <c r="F116" s="33">
        <f t="shared" si="1"/>
        <v>130</v>
      </c>
      <c r="G116" s="34" t="s">
        <v>124</v>
      </c>
      <c r="H116" s="40"/>
    </row>
    <row r="117" spans="2:8" x14ac:dyDescent="0.25">
      <c r="B117" s="41">
        <v>8957041</v>
      </c>
      <c r="C117" s="36">
        <v>8957168</v>
      </c>
      <c r="D117" s="32" t="s">
        <v>131</v>
      </c>
      <c r="E117" t="s">
        <v>131</v>
      </c>
      <c r="F117" s="33">
        <f t="shared" si="1"/>
        <v>128</v>
      </c>
      <c r="G117" s="34" t="s">
        <v>124</v>
      </c>
      <c r="H117" s="40"/>
    </row>
    <row r="118" spans="2:8" x14ac:dyDescent="0.25">
      <c r="B118" s="41">
        <v>8957481</v>
      </c>
      <c r="C118" s="36">
        <v>8957520</v>
      </c>
      <c r="D118" s="32" t="s">
        <v>138</v>
      </c>
      <c r="E118" t="s">
        <v>138</v>
      </c>
      <c r="F118" s="33">
        <f t="shared" si="1"/>
        <v>40</v>
      </c>
      <c r="G118" s="34" t="s">
        <v>124</v>
      </c>
      <c r="H118" s="40"/>
    </row>
    <row r="119" spans="2:8" x14ac:dyDescent="0.25">
      <c r="B119" s="41">
        <v>8973921</v>
      </c>
      <c r="C119" s="36">
        <v>8974391</v>
      </c>
      <c r="D119" s="32" t="s">
        <v>108</v>
      </c>
      <c r="E119" t="s">
        <v>108</v>
      </c>
      <c r="F119" s="33">
        <f t="shared" si="1"/>
        <v>471</v>
      </c>
      <c r="G119" s="34" t="s">
        <v>124</v>
      </c>
      <c r="H119" s="40"/>
    </row>
    <row r="120" spans="2:8" x14ac:dyDescent="0.25">
      <c r="B120" s="41">
        <v>8974392</v>
      </c>
      <c r="C120" s="36">
        <v>8974974</v>
      </c>
      <c r="D120" s="32" t="s">
        <v>102</v>
      </c>
      <c r="E120" t="s">
        <v>102</v>
      </c>
      <c r="F120" s="33">
        <f t="shared" si="1"/>
        <v>583</v>
      </c>
      <c r="G120" s="34" t="s">
        <v>124</v>
      </c>
      <c r="H120" s="40"/>
    </row>
    <row r="121" spans="2:8" x14ac:dyDescent="0.25">
      <c r="B121" s="41">
        <v>8975251</v>
      </c>
      <c r="C121" s="36">
        <v>8975380</v>
      </c>
      <c r="D121" s="32" t="s">
        <v>122</v>
      </c>
      <c r="E121" t="s">
        <v>122</v>
      </c>
      <c r="F121" s="33">
        <f t="shared" si="1"/>
        <v>130</v>
      </c>
      <c r="G121" s="34" t="s">
        <v>124</v>
      </c>
      <c r="H121" s="40" t="s">
        <v>154</v>
      </c>
    </row>
    <row r="122" spans="2:8" x14ac:dyDescent="0.25">
      <c r="B122" s="41">
        <v>8983772</v>
      </c>
      <c r="C122" s="36">
        <v>8984358</v>
      </c>
      <c r="D122" s="32" t="s">
        <v>120</v>
      </c>
      <c r="E122" t="s">
        <v>120</v>
      </c>
      <c r="F122" s="33">
        <f t="shared" si="1"/>
        <v>587</v>
      </c>
      <c r="G122" s="34" t="s">
        <v>124</v>
      </c>
      <c r="H122" s="40" t="s">
        <v>153</v>
      </c>
    </row>
    <row r="123" spans="2:8" x14ac:dyDescent="0.25">
      <c r="B123" s="58">
        <v>8995905</v>
      </c>
      <c r="C123" s="59">
        <v>8995905</v>
      </c>
      <c r="D123" s="32" t="s">
        <v>101</v>
      </c>
      <c r="E123" t="s">
        <v>101</v>
      </c>
      <c r="F123" s="39">
        <f t="shared" si="1"/>
        <v>1</v>
      </c>
      <c r="G123" s="34" t="s">
        <v>124</v>
      </c>
      <c r="H123" s="40"/>
    </row>
    <row r="124" spans="2:8" x14ac:dyDescent="0.25">
      <c r="B124" s="41">
        <v>9003041</v>
      </c>
      <c r="C124" s="36">
        <v>9004269</v>
      </c>
      <c r="D124" s="32" t="s">
        <v>100</v>
      </c>
      <c r="E124" t="s">
        <v>100</v>
      </c>
      <c r="F124" s="39">
        <f t="shared" si="1"/>
        <v>1229</v>
      </c>
      <c r="G124" s="34" t="s">
        <v>124</v>
      </c>
      <c r="H124" s="40" t="s">
        <v>200</v>
      </c>
    </row>
    <row r="125" spans="2:8" x14ac:dyDescent="0.25">
      <c r="B125" s="41">
        <v>9015386</v>
      </c>
      <c r="C125" s="36">
        <v>9016050</v>
      </c>
      <c r="D125" s="32" t="s">
        <v>108</v>
      </c>
      <c r="E125" t="s">
        <v>108</v>
      </c>
      <c r="F125" s="33">
        <f t="shared" si="1"/>
        <v>665</v>
      </c>
      <c r="G125" s="34" t="s">
        <v>124</v>
      </c>
      <c r="H125" s="40" t="s">
        <v>201</v>
      </c>
    </row>
    <row r="126" spans="2:8" x14ac:dyDescent="0.25">
      <c r="B126" s="41">
        <v>9016495</v>
      </c>
      <c r="C126" s="36">
        <v>9016899</v>
      </c>
      <c r="D126" s="32" t="s">
        <v>102</v>
      </c>
      <c r="E126" t="s">
        <v>102</v>
      </c>
      <c r="F126" s="33">
        <f t="shared" si="1"/>
        <v>405</v>
      </c>
      <c r="G126" s="34" t="s">
        <v>124</v>
      </c>
      <c r="H126" s="40"/>
    </row>
    <row r="127" spans="2:8" x14ac:dyDescent="0.25">
      <c r="B127" s="41">
        <v>9022245</v>
      </c>
      <c r="C127" s="36">
        <v>9022260</v>
      </c>
      <c r="D127" s="32" t="s">
        <v>147</v>
      </c>
      <c r="E127" t="s">
        <v>147</v>
      </c>
      <c r="F127" s="33">
        <v>11</v>
      </c>
      <c r="G127" s="34" t="s">
        <v>124</v>
      </c>
      <c r="H127" s="40"/>
    </row>
    <row r="128" spans="2:8" x14ac:dyDescent="0.25">
      <c r="B128" s="41">
        <v>9035321</v>
      </c>
      <c r="C128" s="36">
        <v>9035626</v>
      </c>
      <c r="D128" s="32" t="s">
        <v>122</v>
      </c>
      <c r="E128" t="s">
        <v>122</v>
      </c>
      <c r="F128" s="33">
        <f t="shared" ref="F128:F191" si="2">+C128-B128+1</f>
        <v>306</v>
      </c>
      <c r="G128" s="34" t="s">
        <v>124</v>
      </c>
      <c r="H128" s="40"/>
    </row>
    <row r="129" spans="2:9" x14ac:dyDescent="0.25">
      <c r="B129" s="41">
        <v>9052241</v>
      </c>
      <c r="C129" s="36">
        <v>9053551</v>
      </c>
      <c r="D129" s="32" t="s">
        <v>93</v>
      </c>
      <c r="E129" t="s">
        <v>251</v>
      </c>
      <c r="F129" s="33">
        <f t="shared" si="2"/>
        <v>1311</v>
      </c>
      <c r="G129" s="34" t="s">
        <v>124</v>
      </c>
      <c r="H129" s="40"/>
    </row>
    <row r="130" spans="2:9" x14ac:dyDescent="0.25">
      <c r="B130" s="41">
        <v>9053780</v>
      </c>
      <c r="C130" s="36">
        <v>9053780</v>
      </c>
      <c r="D130" s="32" t="s">
        <v>127</v>
      </c>
      <c r="E130" s="42" t="s">
        <v>127</v>
      </c>
      <c r="F130" s="33">
        <f t="shared" si="2"/>
        <v>1</v>
      </c>
      <c r="G130" s="34" t="s">
        <v>124</v>
      </c>
      <c r="H130" s="40"/>
    </row>
    <row r="131" spans="2:9" x14ac:dyDescent="0.25">
      <c r="B131" s="41">
        <v>9053790</v>
      </c>
      <c r="C131" s="36">
        <v>9053790</v>
      </c>
      <c r="D131" s="32"/>
      <c r="E131" s="42" t="s">
        <v>127</v>
      </c>
      <c r="F131" s="33">
        <f t="shared" si="2"/>
        <v>1</v>
      </c>
      <c r="G131" s="34" t="s">
        <v>124</v>
      </c>
      <c r="H131" s="40"/>
    </row>
    <row r="132" spans="2:9" x14ac:dyDescent="0.25">
      <c r="B132" s="41">
        <v>9053800</v>
      </c>
      <c r="C132" s="36">
        <v>9053800</v>
      </c>
      <c r="D132" s="32"/>
      <c r="E132" s="42" t="s">
        <v>127</v>
      </c>
      <c r="F132" s="33">
        <f t="shared" si="2"/>
        <v>1</v>
      </c>
      <c r="G132" s="34" t="s">
        <v>124</v>
      </c>
      <c r="H132" s="40"/>
    </row>
    <row r="133" spans="2:9" x14ac:dyDescent="0.25">
      <c r="B133" s="41">
        <v>9053830</v>
      </c>
      <c r="C133" s="36">
        <v>9053830</v>
      </c>
      <c r="D133" s="32"/>
      <c r="E133" s="42" t="s">
        <v>127</v>
      </c>
      <c r="F133" s="33">
        <f t="shared" si="2"/>
        <v>1</v>
      </c>
      <c r="G133" s="34" t="s">
        <v>124</v>
      </c>
      <c r="H133" s="40"/>
    </row>
    <row r="134" spans="2:9" x14ac:dyDescent="0.25">
      <c r="B134" s="41">
        <v>9053840</v>
      </c>
      <c r="C134" s="36">
        <v>9053840</v>
      </c>
      <c r="D134" s="32"/>
      <c r="E134" s="42" t="s">
        <v>127</v>
      </c>
      <c r="F134" s="33">
        <f t="shared" si="2"/>
        <v>1</v>
      </c>
      <c r="G134" s="34" t="s">
        <v>124</v>
      </c>
      <c r="H134" s="40"/>
    </row>
    <row r="135" spans="2:9" x14ac:dyDescent="0.25">
      <c r="B135" s="41">
        <v>9053850</v>
      </c>
      <c r="C135" s="36">
        <v>9053850</v>
      </c>
      <c r="D135" s="32"/>
      <c r="E135" s="42" t="s">
        <v>127</v>
      </c>
      <c r="F135" s="33">
        <f t="shared" si="2"/>
        <v>1</v>
      </c>
      <c r="G135" s="34" t="s">
        <v>124</v>
      </c>
      <c r="H135" s="40"/>
    </row>
    <row r="136" spans="2:9" x14ac:dyDescent="0.25">
      <c r="B136" s="41">
        <v>9053930</v>
      </c>
      <c r="C136" s="36">
        <v>9053930</v>
      </c>
      <c r="D136" s="32" t="s">
        <v>127</v>
      </c>
      <c r="E136" s="42" t="s">
        <v>127</v>
      </c>
      <c r="F136" s="33">
        <f t="shared" si="2"/>
        <v>1</v>
      </c>
      <c r="G136" s="34" t="s">
        <v>124</v>
      </c>
      <c r="H136" s="40"/>
    </row>
    <row r="137" spans="2:9" x14ac:dyDescent="0.25">
      <c r="B137" s="41">
        <v>9054558</v>
      </c>
      <c r="C137" s="36">
        <v>9054862</v>
      </c>
      <c r="D137" s="32" t="s">
        <v>96</v>
      </c>
      <c r="E137" t="s">
        <v>96</v>
      </c>
      <c r="F137" s="33">
        <f t="shared" si="2"/>
        <v>305</v>
      </c>
      <c r="G137" s="34" t="s">
        <v>124</v>
      </c>
      <c r="H137" s="40"/>
    </row>
    <row r="138" spans="2:9" x14ac:dyDescent="0.25">
      <c r="B138" s="41">
        <v>9055860</v>
      </c>
      <c r="C138" s="36">
        <v>9055863</v>
      </c>
      <c r="D138" s="42" t="s">
        <v>112</v>
      </c>
      <c r="F138" s="33">
        <f t="shared" si="2"/>
        <v>4</v>
      </c>
      <c r="G138" s="34" t="s">
        <v>124</v>
      </c>
      <c r="H138" s="40"/>
    </row>
    <row r="139" spans="2:9" x14ac:dyDescent="0.25">
      <c r="B139" s="41">
        <v>9060753</v>
      </c>
      <c r="C139" s="36">
        <v>9061308</v>
      </c>
      <c r="D139" s="32" t="s">
        <v>108</v>
      </c>
      <c r="E139" t="s">
        <v>108</v>
      </c>
      <c r="F139" s="39">
        <f t="shared" si="2"/>
        <v>556</v>
      </c>
      <c r="G139" s="34" t="s">
        <v>124</v>
      </c>
      <c r="H139" s="40" t="s">
        <v>203</v>
      </c>
    </row>
    <row r="140" spans="2:9" x14ac:dyDescent="0.25">
      <c r="B140" s="41">
        <v>9071281</v>
      </c>
      <c r="C140" s="36">
        <v>9071676</v>
      </c>
      <c r="D140" s="32" t="s">
        <v>120</v>
      </c>
      <c r="E140" t="s">
        <v>120</v>
      </c>
      <c r="F140" s="33">
        <f t="shared" si="2"/>
        <v>396</v>
      </c>
      <c r="G140" s="34" t="s">
        <v>124</v>
      </c>
      <c r="H140" s="40" t="s">
        <v>205</v>
      </c>
    </row>
    <row r="141" spans="2:9" x14ac:dyDescent="0.25">
      <c r="B141" s="41">
        <v>9071817</v>
      </c>
      <c r="C141" s="36">
        <v>9071817</v>
      </c>
      <c r="D141" s="32" t="s">
        <v>142</v>
      </c>
      <c r="E141" t="s">
        <v>142</v>
      </c>
      <c r="F141" s="39">
        <f t="shared" si="2"/>
        <v>1</v>
      </c>
      <c r="G141" s="34" t="s">
        <v>124</v>
      </c>
      <c r="H141" s="40" t="s">
        <v>156</v>
      </c>
    </row>
    <row r="142" spans="2:9" x14ac:dyDescent="0.25">
      <c r="B142" s="41">
        <v>9086081</v>
      </c>
      <c r="C142" s="36">
        <v>9086664</v>
      </c>
      <c r="D142" s="32" t="s">
        <v>120</v>
      </c>
      <c r="E142" t="s">
        <v>120</v>
      </c>
      <c r="F142" s="39">
        <f t="shared" si="2"/>
        <v>584</v>
      </c>
      <c r="G142" s="34" t="s">
        <v>124</v>
      </c>
      <c r="H142" s="40" t="s">
        <v>237</v>
      </c>
    </row>
    <row r="143" spans="2:9" x14ac:dyDescent="0.25">
      <c r="B143" s="41">
        <v>9086665</v>
      </c>
      <c r="C143" s="36">
        <v>9087047</v>
      </c>
      <c r="D143" s="32" t="s">
        <v>102</v>
      </c>
      <c r="E143" t="s">
        <v>102</v>
      </c>
      <c r="F143" s="39">
        <f t="shared" si="2"/>
        <v>383</v>
      </c>
      <c r="G143" s="34" t="s">
        <v>124</v>
      </c>
      <c r="H143" s="40" t="s">
        <v>206</v>
      </c>
      <c r="I143" s="40"/>
    </row>
    <row r="144" spans="2:9" x14ac:dyDescent="0.25">
      <c r="B144" s="41">
        <v>9087048</v>
      </c>
      <c r="C144" s="36">
        <v>9087185</v>
      </c>
      <c r="D144" s="32" t="s">
        <v>131</v>
      </c>
      <c r="E144" t="s">
        <v>131</v>
      </c>
      <c r="F144" s="33">
        <f t="shared" si="2"/>
        <v>138</v>
      </c>
      <c r="G144" s="34" t="s">
        <v>124</v>
      </c>
      <c r="H144" s="40"/>
    </row>
    <row r="145" spans="2:8" x14ac:dyDescent="0.25">
      <c r="B145" s="41">
        <v>9087291</v>
      </c>
      <c r="C145" s="36">
        <v>9087293</v>
      </c>
      <c r="D145" s="32" t="s">
        <v>143</v>
      </c>
      <c r="E145" s="42" t="s">
        <v>143</v>
      </c>
      <c r="F145" s="39">
        <f t="shared" si="2"/>
        <v>3</v>
      </c>
      <c r="G145" s="34" t="s">
        <v>124</v>
      </c>
      <c r="H145" s="40"/>
    </row>
    <row r="146" spans="2:8" x14ac:dyDescent="0.25">
      <c r="B146" s="41">
        <v>9087337</v>
      </c>
      <c r="C146" s="36">
        <v>9087396</v>
      </c>
      <c r="D146" s="32" t="s">
        <v>142</v>
      </c>
      <c r="E146" t="s">
        <v>142</v>
      </c>
      <c r="F146" s="39">
        <f t="shared" si="2"/>
        <v>60</v>
      </c>
      <c r="G146" s="34" t="s">
        <v>124</v>
      </c>
      <c r="H146" s="40"/>
    </row>
    <row r="147" spans="2:8" x14ac:dyDescent="0.25">
      <c r="B147" s="41">
        <v>9097591</v>
      </c>
      <c r="C147" s="36">
        <v>9098077</v>
      </c>
      <c r="D147" s="32" t="s">
        <v>127</v>
      </c>
      <c r="E147" s="42" t="s">
        <v>127</v>
      </c>
      <c r="F147" s="39">
        <f t="shared" si="2"/>
        <v>487</v>
      </c>
      <c r="G147" s="34" t="s">
        <v>124</v>
      </c>
      <c r="H147" s="40"/>
    </row>
    <row r="148" spans="2:8" x14ac:dyDescent="0.25">
      <c r="B148" s="41">
        <v>9104619</v>
      </c>
      <c r="C148" s="36">
        <v>9104868</v>
      </c>
      <c r="D148" s="32" t="s">
        <v>122</v>
      </c>
      <c r="E148" t="s">
        <v>122</v>
      </c>
      <c r="F148" s="33">
        <f t="shared" si="2"/>
        <v>250</v>
      </c>
      <c r="G148" s="34" t="s">
        <v>124</v>
      </c>
      <c r="H148" s="40"/>
    </row>
    <row r="149" spans="2:8" x14ac:dyDescent="0.25">
      <c r="B149" s="41">
        <v>9105065</v>
      </c>
      <c r="C149" s="36">
        <v>9105083</v>
      </c>
      <c r="D149" s="32" t="s">
        <v>148</v>
      </c>
      <c r="E149" t="s">
        <v>148</v>
      </c>
      <c r="F149" s="39">
        <f t="shared" si="2"/>
        <v>19</v>
      </c>
      <c r="G149" s="34" t="s">
        <v>124</v>
      </c>
      <c r="H149" s="40"/>
    </row>
    <row r="150" spans="2:8" x14ac:dyDescent="0.25">
      <c r="B150" s="41">
        <v>9110481</v>
      </c>
      <c r="C150" s="36">
        <v>9110500</v>
      </c>
      <c r="D150" s="32" t="s">
        <v>144</v>
      </c>
      <c r="E150" t="s">
        <v>144</v>
      </c>
      <c r="F150" s="39">
        <f t="shared" si="2"/>
        <v>20</v>
      </c>
      <c r="G150" s="34" t="s">
        <v>124</v>
      </c>
      <c r="H150" s="40"/>
    </row>
    <row r="151" spans="2:8" x14ac:dyDescent="0.25">
      <c r="B151" s="41">
        <v>9110502</v>
      </c>
      <c r="C151" s="36">
        <v>9110538</v>
      </c>
      <c r="D151" s="32" t="s">
        <v>144</v>
      </c>
      <c r="E151" t="s">
        <v>144</v>
      </c>
      <c r="F151" s="39">
        <f t="shared" si="2"/>
        <v>37</v>
      </c>
      <c r="G151" s="34" t="s">
        <v>124</v>
      </c>
      <c r="H151" s="40"/>
    </row>
    <row r="152" spans="2:8" x14ac:dyDescent="0.25">
      <c r="B152" s="41">
        <v>9110539</v>
      </c>
      <c r="C152" s="36">
        <v>9110591</v>
      </c>
      <c r="D152" s="32" t="s">
        <v>143</v>
      </c>
      <c r="E152" s="42" t="s">
        <v>143</v>
      </c>
      <c r="F152" s="39">
        <f t="shared" si="2"/>
        <v>53</v>
      </c>
      <c r="G152" s="34" t="s">
        <v>124</v>
      </c>
      <c r="H152" s="40"/>
    </row>
    <row r="153" spans="2:8" x14ac:dyDescent="0.25">
      <c r="B153" s="41">
        <v>9116682</v>
      </c>
      <c r="C153" s="36">
        <v>9117220</v>
      </c>
      <c r="D153" s="32" t="s">
        <v>196</v>
      </c>
      <c r="E153" t="s">
        <v>196</v>
      </c>
      <c r="F153" s="39">
        <f t="shared" si="2"/>
        <v>539</v>
      </c>
      <c r="G153" s="34" t="s">
        <v>124</v>
      </c>
      <c r="H153" s="40" t="s">
        <v>155</v>
      </c>
    </row>
    <row r="154" spans="2:8" x14ac:dyDescent="0.25">
      <c r="B154" s="41">
        <v>9118041</v>
      </c>
      <c r="C154" s="36">
        <v>9118354</v>
      </c>
      <c r="D154" s="32" t="s">
        <v>122</v>
      </c>
      <c r="E154" t="s">
        <v>122</v>
      </c>
      <c r="F154" s="39">
        <f t="shared" si="2"/>
        <v>314</v>
      </c>
      <c r="G154" s="34" t="s">
        <v>124</v>
      </c>
      <c r="H154" s="40" t="s">
        <v>208</v>
      </c>
    </row>
    <row r="155" spans="2:8" x14ac:dyDescent="0.25">
      <c r="B155" s="41">
        <v>9119681</v>
      </c>
      <c r="C155" s="36">
        <v>9120199</v>
      </c>
      <c r="D155" s="32" t="s">
        <v>102</v>
      </c>
      <c r="E155" t="s">
        <v>102</v>
      </c>
      <c r="F155" s="39">
        <f t="shared" si="2"/>
        <v>519</v>
      </c>
      <c r="G155" s="34" t="s">
        <v>124</v>
      </c>
      <c r="H155" s="40" t="s">
        <v>236</v>
      </c>
    </row>
    <row r="156" spans="2:8" x14ac:dyDescent="0.25">
      <c r="B156" s="41">
        <v>9120200</v>
      </c>
      <c r="C156" s="36">
        <v>9122904</v>
      </c>
      <c r="D156" s="32" t="s">
        <v>93</v>
      </c>
      <c r="E156" t="s">
        <v>251</v>
      </c>
      <c r="F156" s="39">
        <f t="shared" si="2"/>
        <v>2705</v>
      </c>
      <c r="G156" s="34" t="s">
        <v>124</v>
      </c>
      <c r="H156" s="40"/>
    </row>
    <row r="157" spans="2:8" x14ac:dyDescent="0.25">
      <c r="B157" s="41">
        <v>9139887</v>
      </c>
      <c r="C157" s="36">
        <v>9140080</v>
      </c>
      <c r="D157" s="42" t="s">
        <v>118</v>
      </c>
      <c r="F157" s="33">
        <f t="shared" si="2"/>
        <v>194</v>
      </c>
      <c r="G157" s="34" t="s">
        <v>124</v>
      </c>
      <c r="H157" s="40" t="s">
        <v>158</v>
      </c>
    </row>
    <row r="158" spans="2:8" x14ac:dyDescent="0.25">
      <c r="B158" s="41">
        <v>9148721</v>
      </c>
      <c r="C158" s="36">
        <v>9149922</v>
      </c>
      <c r="D158" s="32" t="s">
        <v>127</v>
      </c>
      <c r="E158" s="42" t="s">
        <v>127</v>
      </c>
      <c r="F158" s="39">
        <f t="shared" si="2"/>
        <v>1202</v>
      </c>
      <c r="G158" s="34" t="s">
        <v>124</v>
      </c>
      <c r="H158" s="40" t="s">
        <v>237</v>
      </c>
    </row>
    <row r="159" spans="2:8" x14ac:dyDescent="0.25">
      <c r="B159" s="41">
        <v>9149923</v>
      </c>
      <c r="C159" s="36">
        <v>9150798</v>
      </c>
      <c r="E159" t="s">
        <v>108</v>
      </c>
      <c r="F159" s="39">
        <f t="shared" si="2"/>
        <v>876</v>
      </c>
      <c r="G159" s="34" t="s">
        <v>124</v>
      </c>
      <c r="H159" s="40" t="s">
        <v>237</v>
      </c>
    </row>
    <row r="160" spans="2:8" x14ac:dyDescent="0.25">
      <c r="B160" s="41">
        <v>9150799</v>
      </c>
      <c r="C160" s="36">
        <v>9151317</v>
      </c>
      <c r="D160" s="32" t="s">
        <v>120</v>
      </c>
      <c r="E160" t="s">
        <v>120</v>
      </c>
      <c r="F160" s="39">
        <f t="shared" si="2"/>
        <v>519</v>
      </c>
      <c r="G160" s="34" t="s">
        <v>124</v>
      </c>
      <c r="H160" s="40" t="s">
        <v>237</v>
      </c>
    </row>
    <row r="161" spans="2:8" x14ac:dyDescent="0.25">
      <c r="B161" s="41">
        <v>9151318</v>
      </c>
      <c r="C161" s="36">
        <v>9151506</v>
      </c>
      <c r="D161" s="32" t="s">
        <v>148</v>
      </c>
      <c r="E161" t="s">
        <v>148</v>
      </c>
      <c r="F161" s="39">
        <f t="shared" si="2"/>
        <v>189</v>
      </c>
      <c r="G161" s="34" t="s">
        <v>124</v>
      </c>
      <c r="H161" s="40" t="s">
        <v>209</v>
      </c>
    </row>
    <row r="162" spans="2:8" x14ac:dyDescent="0.25">
      <c r="B162" s="41">
        <v>9151507</v>
      </c>
      <c r="C162" s="36">
        <v>9151634</v>
      </c>
      <c r="D162" s="32" t="s">
        <v>142</v>
      </c>
      <c r="E162" t="s">
        <v>142</v>
      </c>
      <c r="F162" s="39">
        <f t="shared" si="2"/>
        <v>128</v>
      </c>
      <c r="G162" s="34" t="s">
        <v>124</v>
      </c>
      <c r="H162" s="40" t="s">
        <v>238</v>
      </c>
    </row>
    <row r="163" spans="2:8" x14ac:dyDescent="0.25">
      <c r="B163" s="41">
        <v>9151635</v>
      </c>
      <c r="C163" s="36">
        <v>9151724</v>
      </c>
      <c r="D163" s="32" t="s">
        <v>196</v>
      </c>
      <c r="E163" t="s">
        <v>196</v>
      </c>
      <c r="F163" s="39">
        <f t="shared" si="2"/>
        <v>90</v>
      </c>
      <c r="G163" s="34" t="s">
        <v>124</v>
      </c>
      <c r="H163" s="40"/>
    </row>
    <row r="164" spans="2:8" x14ac:dyDescent="0.25">
      <c r="B164" s="41">
        <v>9160481</v>
      </c>
      <c r="C164" s="36">
        <v>9161849</v>
      </c>
      <c r="E164" t="s">
        <v>100</v>
      </c>
      <c r="F164" s="39">
        <f t="shared" si="2"/>
        <v>1369</v>
      </c>
      <c r="G164" s="34" t="s">
        <v>124</v>
      </c>
      <c r="H164" s="40" t="s">
        <v>237</v>
      </c>
    </row>
    <row r="165" spans="2:8" x14ac:dyDescent="0.25">
      <c r="B165" s="41">
        <v>9163333</v>
      </c>
      <c r="C165" s="36">
        <v>9163680</v>
      </c>
      <c r="D165" s="42" t="s">
        <v>128</v>
      </c>
      <c r="F165" s="33">
        <f t="shared" si="2"/>
        <v>348</v>
      </c>
      <c r="G165" s="34" t="s">
        <v>124</v>
      </c>
      <c r="H165" s="40" t="s">
        <v>159</v>
      </c>
    </row>
    <row r="166" spans="2:8" x14ac:dyDescent="0.25">
      <c r="B166" s="41">
        <v>9176204</v>
      </c>
      <c r="C166" s="36">
        <v>9176204</v>
      </c>
      <c r="D166" s="42" t="s">
        <v>112</v>
      </c>
      <c r="F166" s="33">
        <f t="shared" si="2"/>
        <v>1</v>
      </c>
      <c r="G166" s="34" t="s">
        <v>124</v>
      </c>
      <c r="H166" s="40"/>
    </row>
    <row r="167" spans="2:8" x14ac:dyDescent="0.25">
      <c r="B167" s="41">
        <v>9176231</v>
      </c>
      <c r="C167" s="36">
        <v>9176231</v>
      </c>
      <c r="D167" s="42" t="s">
        <v>112</v>
      </c>
      <c r="F167" s="33">
        <f t="shared" si="2"/>
        <v>1</v>
      </c>
      <c r="G167" s="34" t="s">
        <v>124</v>
      </c>
      <c r="H167" s="40"/>
    </row>
    <row r="168" spans="2:8" x14ac:dyDescent="0.25">
      <c r="B168" s="41">
        <v>9176239</v>
      </c>
      <c r="C168" s="36">
        <v>9176239</v>
      </c>
      <c r="D168" s="42" t="s">
        <v>112</v>
      </c>
      <c r="F168" s="33">
        <f t="shared" si="2"/>
        <v>1</v>
      </c>
      <c r="G168" s="34" t="s">
        <v>124</v>
      </c>
      <c r="H168" s="40"/>
    </row>
    <row r="169" spans="2:8" x14ac:dyDescent="0.25">
      <c r="B169" s="41">
        <v>9176347</v>
      </c>
      <c r="C169" s="36">
        <v>9176347</v>
      </c>
      <c r="D169" s="42" t="s">
        <v>112</v>
      </c>
      <c r="F169" s="33">
        <f t="shared" si="2"/>
        <v>1</v>
      </c>
      <c r="G169" s="34" t="s">
        <v>124</v>
      </c>
      <c r="H169" s="40"/>
    </row>
    <row r="170" spans="2:8" x14ac:dyDescent="0.25">
      <c r="B170" s="41">
        <v>9176422</v>
      </c>
      <c r="C170" s="36">
        <v>9176424</v>
      </c>
      <c r="D170" s="42" t="s">
        <v>112</v>
      </c>
      <c r="F170" s="33">
        <f t="shared" si="2"/>
        <v>3</v>
      </c>
      <c r="G170" s="34" t="s">
        <v>124</v>
      </c>
      <c r="H170" s="40"/>
    </row>
    <row r="171" spans="2:8" x14ac:dyDescent="0.25">
      <c r="B171" s="41">
        <v>9176540</v>
      </c>
      <c r="C171" s="36">
        <v>9176540</v>
      </c>
      <c r="D171" s="42" t="s">
        <v>112</v>
      </c>
      <c r="F171" s="33">
        <f t="shared" si="2"/>
        <v>1</v>
      </c>
      <c r="G171" s="34" t="s">
        <v>124</v>
      </c>
      <c r="H171" s="40"/>
    </row>
    <row r="172" spans="2:8" x14ac:dyDescent="0.25">
      <c r="B172" s="41">
        <v>9176561</v>
      </c>
      <c r="C172" s="36">
        <v>9177480</v>
      </c>
      <c r="D172" s="42" t="s">
        <v>112</v>
      </c>
      <c r="F172" s="33">
        <f t="shared" si="2"/>
        <v>920</v>
      </c>
      <c r="G172" s="34" t="s">
        <v>124</v>
      </c>
      <c r="H172" s="40"/>
    </row>
    <row r="173" spans="2:8" x14ac:dyDescent="0.25">
      <c r="B173" s="41">
        <v>9177481</v>
      </c>
      <c r="C173" s="36">
        <v>9177795</v>
      </c>
      <c r="D173" s="32" t="s">
        <v>196</v>
      </c>
      <c r="E173" t="s">
        <v>196</v>
      </c>
      <c r="F173" s="39">
        <f t="shared" si="2"/>
        <v>315</v>
      </c>
      <c r="G173" s="34" t="s">
        <v>124</v>
      </c>
      <c r="H173" s="40"/>
    </row>
    <row r="174" spans="2:8" x14ac:dyDescent="0.25">
      <c r="B174" s="41">
        <v>9177796</v>
      </c>
      <c r="C174" s="36">
        <v>9177829</v>
      </c>
      <c r="D174" s="32" t="s">
        <v>131</v>
      </c>
      <c r="E174" t="s">
        <v>131</v>
      </c>
      <c r="F174" s="39">
        <f t="shared" si="2"/>
        <v>34</v>
      </c>
      <c r="G174" s="34" t="s">
        <v>124</v>
      </c>
      <c r="H174" s="40"/>
    </row>
    <row r="175" spans="2:8" x14ac:dyDescent="0.25">
      <c r="B175" s="41">
        <v>9180675</v>
      </c>
      <c r="C175" s="36">
        <v>9181440</v>
      </c>
      <c r="D175" s="42" t="s">
        <v>132</v>
      </c>
      <c r="F175" s="33">
        <f t="shared" si="2"/>
        <v>766</v>
      </c>
      <c r="G175" s="34" t="s">
        <v>124</v>
      </c>
      <c r="H175" s="40" t="s">
        <v>151</v>
      </c>
    </row>
    <row r="176" spans="2:8" x14ac:dyDescent="0.25">
      <c r="B176" s="41">
        <v>9182089</v>
      </c>
      <c r="C176" s="36">
        <v>9182640</v>
      </c>
      <c r="D176" s="42" t="s">
        <v>137</v>
      </c>
      <c r="F176" s="33">
        <f t="shared" si="2"/>
        <v>552</v>
      </c>
      <c r="G176" s="34" t="s">
        <v>124</v>
      </c>
      <c r="H176" s="40" t="s">
        <v>158</v>
      </c>
    </row>
    <row r="177" spans="2:8" x14ac:dyDescent="0.25">
      <c r="B177" s="41">
        <v>9187625</v>
      </c>
      <c r="C177" s="36">
        <v>9188640</v>
      </c>
      <c r="D177" s="42" t="s">
        <v>125</v>
      </c>
      <c r="F177" s="33">
        <f t="shared" si="2"/>
        <v>1016</v>
      </c>
      <c r="G177" s="34" t="s">
        <v>124</v>
      </c>
      <c r="H177" s="40"/>
    </row>
    <row r="178" spans="2:8" x14ac:dyDescent="0.25">
      <c r="B178" s="41">
        <v>9188641</v>
      </c>
      <c r="C178" s="36">
        <v>9188710</v>
      </c>
      <c r="D178" s="32" t="s">
        <v>143</v>
      </c>
      <c r="E178" s="42" t="s">
        <v>143</v>
      </c>
      <c r="F178" s="39">
        <f t="shared" si="2"/>
        <v>70</v>
      </c>
      <c r="G178" s="34" t="s">
        <v>124</v>
      </c>
      <c r="H178" s="40"/>
    </row>
    <row r="179" spans="2:8" x14ac:dyDescent="0.25">
      <c r="B179" s="41">
        <v>9189357</v>
      </c>
      <c r="C179" s="36">
        <v>9189920</v>
      </c>
      <c r="D179" s="42" t="s">
        <v>134</v>
      </c>
      <c r="F179" s="33">
        <f t="shared" si="2"/>
        <v>564</v>
      </c>
      <c r="G179" s="34" t="s">
        <v>124</v>
      </c>
      <c r="H179" s="40" t="s">
        <v>160</v>
      </c>
    </row>
    <row r="180" spans="2:8" x14ac:dyDescent="0.25">
      <c r="B180" s="41">
        <v>9191148</v>
      </c>
      <c r="C180" s="36">
        <v>9191920</v>
      </c>
      <c r="D180" s="42" t="s">
        <v>104</v>
      </c>
      <c r="F180" s="33">
        <f t="shared" si="2"/>
        <v>773</v>
      </c>
      <c r="G180" s="34" t="s">
        <v>124</v>
      </c>
      <c r="H180" s="40"/>
    </row>
    <row r="181" spans="2:8" x14ac:dyDescent="0.25">
      <c r="B181" s="41">
        <v>9192606</v>
      </c>
      <c r="C181" s="36">
        <v>9193520</v>
      </c>
      <c r="D181" s="42" t="s">
        <v>114</v>
      </c>
      <c r="F181" s="33">
        <f t="shared" si="2"/>
        <v>915</v>
      </c>
      <c r="G181" s="34" t="s">
        <v>124</v>
      </c>
      <c r="H181" s="40" t="s">
        <v>160</v>
      </c>
    </row>
    <row r="182" spans="2:8" x14ac:dyDescent="0.25">
      <c r="B182" s="41">
        <v>9200811</v>
      </c>
      <c r="C182" s="36">
        <v>9202602</v>
      </c>
      <c r="D182" s="32" t="s">
        <v>130</v>
      </c>
      <c r="E182" t="s">
        <v>130</v>
      </c>
      <c r="F182" s="39">
        <f t="shared" si="2"/>
        <v>1792</v>
      </c>
      <c r="G182" s="34" t="s">
        <v>124</v>
      </c>
      <c r="H182" s="40"/>
    </row>
    <row r="183" spans="2:8" x14ac:dyDescent="0.25">
      <c r="B183" s="41">
        <v>9202603</v>
      </c>
      <c r="C183" s="36">
        <v>9202960</v>
      </c>
      <c r="E183" t="s">
        <v>122</v>
      </c>
      <c r="F183" s="39">
        <f t="shared" si="2"/>
        <v>358</v>
      </c>
      <c r="G183" s="34" t="s">
        <v>124</v>
      </c>
      <c r="H183" s="40"/>
    </row>
    <row r="184" spans="2:8" x14ac:dyDescent="0.25">
      <c r="B184" s="41">
        <v>9203478</v>
      </c>
      <c r="C184" s="36">
        <v>9205000</v>
      </c>
      <c r="D184" s="42" t="s">
        <v>116</v>
      </c>
      <c r="F184" s="33">
        <f t="shared" si="2"/>
        <v>1523</v>
      </c>
      <c r="G184" s="34" t="s">
        <v>124</v>
      </c>
      <c r="H184" s="40" t="s">
        <v>161</v>
      </c>
    </row>
    <row r="185" spans="2:8" x14ac:dyDescent="0.25">
      <c r="B185" s="41">
        <v>9205861</v>
      </c>
      <c r="C185" s="36">
        <v>9207000</v>
      </c>
      <c r="D185" s="42" t="s">
        <v>133</v>
      </c>
      <c r="F185" s="33">
        <f t="shared" si="2"/>
        <v>1140</v>
      </c>
      <c r="G185" s="34" t="s">
        <v>124</v>
      </c>
      <c r="H185" s="40" t="s">
        <v>156</v>
      </c>
    </row>
    <row r="186" spans="2:8" x14ac:dyDescent="0.25">
      <c r="B186" s="36">
        <v>9210526</v>
      </c>
      <c r="C186" s="36">
        <v>9212040</v>
      </c>
      <c r="D186" s="42" t="s">
        <v>129</v>
      </c>
      <c r="F186" s="33">
        <f t="shared" si="2"/>
        <v>1515</v>
      </c>
      <c r="G186" s="34" t="s">
        <v>124</v>
      </c>
      <c r="H186" s="40"/>
    </row>
    <row r="187" spans="2:8" x14ac:dyDescent="0.25">
      <c r="B187" s="36">
        <v>9214913</v>
      </c>
      <c r="C187" s="36">
        <v>9216120</v>
      </c>
      <c r="D187" s="42" t="s">
        <v>118</v>
      </c>
      <c r="F187" s="33">
        <f t="shared" si="2"/>
        <v>1208</v>
      </c>
      <c r="G187" s="34" t="s">
        <v>124</v>
      </c>
      <c r="H187" s="40"/>
    </row>
    <row r="188" spans="2:8" x14ac:dyDescent="0.25">
      <c r="B188" s="41">
        <v>9216885</v>
      </c>
      <c r="C188" s="36">
        <v>9217760</v>
      </c>
      <c r="D188" s="42" t="s">
        <v>110</v>
      </c>
      <c r="F188" s="33">
        <f t="shared" si="2"/>
        <v>876</v>
      </c>
      <c r="G188" s="34" t="s">
        <v>124</v>
      </c>
      <c r="H188" s="40"/>
    </row>
    <row r="189" spans="2:8" x14ac:dyDescent="0.25">
      <c r="B189" s="41">
        <v>9218142</v>
      </c>
      <c r="C189" s="36">
        <v>9219400</v>
      </c>
      <c r="D189" s="42" t="s">
        <v>106</v>
      </c>
      <c r="F189" s="33">
        <f t="shared" si="2"/>
        <v>1259</v>
      </c>
      <c r="G189" s="34" t="s">
        <v>124</v>
      </c>
      <c r="H189" s="40"/>
    </row>
    <row r="190" spans="2:8" x14ac:dyDescent="0.25">
      <c r="B190" s="41">
        <v>9219816</v>
      </c>
      <c r="C190" s="36">
        <v>9221400</v>
      </c>
      <c r="D190" s="42" t="s">
        <v>98</v>
      </c>
      <c r="F190" s="33">
        <f t="shared" si="2"/>
        <v>1585</v>
      </c>
      <c r="G190" s="34" t="s">
        <v>124</v>
      </c>
      <c r="H190" s="40"/>
    </row>
    <row r="191" spans="2:8" x14ac:dyDescent="0.25">
      <c r="B191" s="41">
        <v>9221401</v>
      </c>
      <c r="C191" s="36">
        <v>9222920</v>
      </c>
      <c r="D191" s="42" t="s">
        <v>128</v>
      </c>
      <c r="F191" s="33">
        <f t="shared" si="2"/>
        <v>1520</v>
      </c>
      <c r="G191" s="34" t="s">
        <v>124</v>
      </c>
      <c r="H191" s="40"/>
    </row>
    <row r="192" spans="2:8" x14ac:dyDescent="0.25">
      <c r="B192" s="41">
        <v>9222921</v>
      </c>
      <c r="C192" s="36">
        <v>9223180</v>
      </c>
      <c r="D192" s="36"/>
      <c r="E192" t="s">
        <v>196</v>
      </c>
      <c r="F192" s="33">
        <f t="shared" ref="F192:F207" si="3">+C192-B192+1</f>
        <v>260</v>
      </c>
      <c r="G192" s="34" t="s">
        <v>124</v>
      </c>
      <c r="H192" s="40" t="s">
        <v>252</v>
      </c>
    </row>
    <row r="193" spans="2:8" x14ac:dyDescent="0.25">
      <c r="B193" s="41">
        <v>9223181</v>
      </c>
      <c r="C193" s="36">
        <v>9223194</v>
      </c>
      <c r="D193" s="36"/>
      <c r="E193" t="s">
        <v>109</v>
      </c>
      <c r="F193" s="33">
        <f t="shared" si="3"/>
        <v>14</v>
      </c>
      <c r="G193" s="34" t="s">
        <v>124</v>
      </c>
      <c r="H193" s="40" t="s">
        <v>252</v>
      </c>
    </row>
    <row r="194" spans="2:8" x14ac:dyDescent="0.25">
      <c r="B194" s="41">
        <v>9223195</v>
      </c>
      <c r="C194" s="36">
        <v>9223215</v>
      </c>
      <c r="D194" s="36"/>
      <c r="E194" t="s">
        <v>253</v>
      </c>
      <c r="F194" s="33">
        <f t="shared" si="3"/>
        <v>21</v>
      </c>
      <c r="G194" s="34" t="s">
        <v>124</v>
      </c>
      <c r="H194" s="40" t="s">
        <v>252</v>
      </c>
    </row>
    <row r="195" spans="2:8" x14ac:dyDescent="0.25">
      <c r="B195" s="41">
        <v>9223216</v>
      </c>
      <c r="C195" s="36">
        <v>9223656</v>
      </c>
      <c r="D195" s="36"/>
      <c r="E195" t="s">
        <v>127</v>
      </c>
      <c r="F195" s="33">
        <f t="shared" si="3"/>
        <v>441</v>
      </c>
      <c r="G195" s="34" t="s">
        <v>124</v>
      </c>
      <c r="H195" s="40" t="s">
        <v>252</v>
      </c>
    </row>
    <row r="196" spans="2:8" x14ac:dyDescent="0.25">
      <c r="B196" s="41">
        <v>9223657</v>
      </c>
      <c r="C196" s="36">
        <v>9223952</v>
      </c>
      <c r="D196" s="36"/>
      <c r="E196" t="s">
        <v>100</v>
      </c>
      <c r="F196" s="33">
        <f t="shared" si="3"/>
        <v>296</v>
      </c>
      <c r="G196" s="34" t="s">
        <v>124</v>
      </c>
      <c r="H196" s="40" t="s">
        <v>252</v>
      </c>
    </row>
    <row r="197" spans="2:8" x14ac:dyDescent="0.25">
      <c r="B197" s="41">
        <v>9223953</v>
      </c>
      <c r="C197" s="36">
        <v>9224100</v>
      </c>
      <c r="D197" s="36"/>
      <c r="E197" t="s">
        <v>142</v>
      </c>
      <c r="F197" s="33">
        <f t="shared" si="3"/>
        <v>148</v>
      </c>
      <c r="G197" s="34" t="s">
        <v>124</v>
      </c>
      <c r="H197" s="40" t="s">
        <v>252</v>
      </c>
    </row>
    <row r="198" spans="2:8" x14ac:dyDescent="0.25">
      <c r="B198" s="41">
        <v>9224101</v>
      </c>
      <c r="C198" s="36">
        <v>9224218</v>
      </c>
      <c r="D198" s="32"/>
      <c r="E198" t="s">
        <v>139</v>
      </c>
      <c r="F198" s="33">
        <f t="shared" si="3"/>
        <v>118</v>
      </c>
      <c r="G198" s="34" t="s">
        <v>124</v>
      </c>
      <c r="H198" s="40" t="s">
        <v>252</v>
      </c>
    </row>
    <row r="199" spans="2:8" x14ac:dyDescent="0.25">
      <c r="B199" s="41">
        <v>9224219</v>
      </c>
      <c r="C199" s="36">
        <v>9323000</v>
      </c>
      <c r="D199" s="42" t="s">
        <v>91</v>
      </c>
      <c r="F199" s="33">
        <f t="shared" si="3"/>
        <v>98782</v>
      </c>
      <c r="G199" s="34" t="s">
        <v>124</v>
      </c>
      <c r="H199" s="40"/>
    </row>
    <row r="200" spans="2:8" x14ac:dyDescent="0.25">
      <c r="B200" s="41">
        <v>9323001</v>
      </c>
      <c r="C200" s="36">
        <v>9395000</v>
      </c>
      <c r="D200" s="42" t="s">
        <v>195</v>
      </c>
      <c r="F200" s="33">
        <f t="shared" si="3"/>
        <v>72000</v>
      </c>
      <c r="G200" s="34" t="s">
        <v>124</v>
      </c>
      <c r="H200" s="40"/>
    </row>
    <row r="201" spans="2:8" x14ac:dyDescent="0.25">
      <c r="B201" s="41">
        <v>9395001</v>
      </c>
      <c r="C201" s="36">
        <v>9399944</v>
      </c>
      <c r="D201" s="42" t="s">
        <v>91</v>
      </c>
      <c r="F201" s="33">
        <f t="shared" si="3"/>
        <v>4944</v>
      </c>
      <c r="G201" s="34" t="s">
        <v>124</v>
      </c>
      <c r="H201" s="40"/>
    </row>
    <row r="202" spans="2:8" x14ac:dyDescent="0.25">
      <c r="B202" s="41">
        <v>9399945</v>
      </c>
      <c r="C202" s="36">
        <v>9781400</v>
      </c>
      <c r="D202" s="42" t="s">
        <v>89</v>
      </c>
      <c r="F202" s="33">
        <f t="shared" si="3"/>
        <v>381456</v>
      </c>
      <c r="G202" s="34" t="s">
        <v>124</v>
      </c>
      <c r="H202" s="40"/>
    </row>
    <row r="203" spans="2:8" ht="30" x14ac:dyDescent="0.25">
      <c r="B203" s="61">
        <v>9781401</v>
      </c>
      <c r="C203" s="62">
        <v>10149944</v>
      </c>
      <c r="D203" s="63" t="s">
        <v>234</v>
      </c>
      <c r="E203" s="63"/>
      <c r="F203" s="64">
        <f t="shared" si="3"/>
        <v>368544</v>
      </c>
      <c r="G203" s="65" t="s">
        <v>124</v>
      </c>
      <c r="H203" s="66" t="s">
        <v>240</v>
      </c>
    </row>
    <row r="204" spans="2:8" x14ac:dyDescent="0.25">
      <c r="B204" s="46" t="s">
        <v>165</v>
      </c>
      <c r="C204" s="47" t="s">
        <v>166</v>
      </c>
      <c r="D204" t="s">
        <v>91</v>
      </c>
      <c r="F204" s="33">
        <f t="shared" si="3"/>
        <v>3</v>
      </c>
      <c r="G204" s="34" t="s">
        <v>167</v>
      </c>
      <c r="H204" s="40"/>
    </row>
    <row r="205" spans="2:8" x14ac:dyDescent="0.25">
      <c r="B205" s="46" t="s">
        <v>168</v>
      </c>
      <c r="C205" s="47" t="s">
        <v>169</v>
      </c>
      <c r="D205" t="s">
        <v>91</v>
      </c>
      <c r="F205" s="33">
        <f t="shared" si="3"/>
        <v>9</v>
      </c>
      <c r="G205" s="34" t="s">
        <v>167</v>
      </c>
      <c r="H205" s="40"/>
    </row>
    <row r="206" spans="2:8" x14ac:dyDescent="0.25">
      <c r="B206" s="46" t="s">
        <v>170</v>
      </c>
      <c r="C206" s="47" t="s">
        <v>171</v>
      </c>
      <c r="D206" t="s">
        <v>91</v>
      </c>
      <c r="F206" s="33">
        <f t="shared" si="3"/>
        <v>60</v>
      </c>
      <c r="G206" s="34" t="s">
        <v>167</v>
      </c>
      <c r="H206" s="40"/>
    </row>
    <row r="207" spans="2:8" x14ac:dyDescent="0.25">
      <c r="B207" s="46" t="s">
        <v>241</v>
      </c>
      <c r="C207" s="47" t="s">
        <v>173</v>
      </c>
      <c r="D207" t="s">
        <v>91</v>
      </c>
      <c r="F207" s="33">
        <f t="shared" si="3"/>
        <v>1300</v>
      </c>
      <c r="G207" s="34" t="s">
        <v>174</v>
      </c>
      <c r="H207" s="40"/>
    </row>
    <row r="208" spans="2:8" x14ac:dyDescent="0.25">
      <c r="B208" s="46" t="s">
        <v>175</v>
      </c>
      <c r="C208" s="47" t="s">
        <v>173</v>
      </c>
      <c r="D208" t="s">
        <v>91</v>
      </c>
      <c r="F208" s="33">
        <v>200</v>
      </c>
      <c r="G208" s="34" t="s">
        <v>176</v>
      </c>
      <c r="H208" s="40"/>
    </row>
    <row r="209" spans="2:8" x14ac:dyDescent="0.25">
      <c r="B209" s="46" t="s">
        <v>177</v>
      </c>
      <c r="C209" s="47" t="s">
        <v>178</v>
      </c>
      <c r="D209" t="s">
        <v>91</v>
      </c>
      <c r="F209" s="33">
        <f>+C209-B209+1</f>
        <v>7000</v>
      </c>
      <c r="G209" s="34" t="s">
        <v>179</v>
      </c>
      <c r="H209" s="40"/>
    </row>
    <row r="210" spans="2:8" x14ac:dyDescent="0.25">
      <c r="B210" s="41"/>
      <c r="D210" s="32" t="s">
        <v>138</v>
      </c>
      <c r="F210" s="33"/>
      <c r="G210" s="34"/>
      <c r="H210" s="40"/>
    </row>
    <row r="211" spans="2:8" x14ac:dyDescent="0.25">
      <c r="B211" s="67"/>
      <c r="C211" s="8"/>
      <c r="D211" s="68"/>
      <c r="E211" s="10"/>
      <c r="F211" s="50"/>
      <c r="G211" s="51"/>
      <c r="H211" s="52"/>
    </row>
    <row r="212" spans="2:8" x14ac:dyDescent="0.25">
      <c r="D212" s="32"/>
      <c r="F212" s="33"/>
      <c r="G212" s="33"/>
    </row>
    <row r="213" spans="2:8" x14ac:dyDescent="0.25">
      <c r="F213" s="53"/>
    </row>
    <row r="214" spans="2:8" x14ac:dyDescent="0.25">
      <c r="F214" s="53"/>
    </row>
    <row r="215" spans="2:8" x14ac:dyDescent="0.25">
      <c r="F215" s="53"/>
    </row>
    <row r="216" spans="2:8" x14ac:dyDescent="0.25">
      <c r="F216" s="53"/>
    </row>
    <row r="217" spans="2:8" x14ac:dyDescent="0.25">
      <c r="F217" s="53"/>
    </row>
    <row r="218" spans="2:8" x14ac:dyDescent="0.25">
      <c r="F218" s="53"/>
    </row>
    <row r="219" spans="2:8" x14ac:dyDescent="0.25">
      <c r="F219" s="53"/>
    </row>
    <row r="220" spans="2:8" x14ac:dyDescent="0.25">
      <c r="F220" s="53"/>
    </row>
    <row r="221" spans="2:8" x14ac:dyDescent="0.25">
      <c r="F221" s="53"/>
    </row>
    <row r="222" spans="2:8" x14ac:dyDescent="0.25">
      <c r="F222" s="53"/>
    </row>
    <row r="223" spans="2:8" x14ac:dyDescent="0.25">
      <c r="F223" s="53"/>
    </row>
    <row r="224" spans="2:8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  <row r="292" spans="6:6" x14ac:dyDescent="0.25">
      <c r="F292" s="53"/>
    </row>
    <row r="293" spans="6:6" x14ac:dyDescent="0.25">
      <c r="F293" s="53"/>
    </row>
    <row r="294" spans="6:6" x14ac:dyDescent="0.25">
      <c r="F294" s="53"/>
    </row>
    <row r="295" spans="6:6" x14ac:dyDescent="0.25">
      <c r="F295" s="53"/>
    </row>
    <row r="296" spans="6:6" x14ac:dyDescent="0.25">
      <c r="F29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3B943-986B-44B6-BA3D-3E8E417B4FC8}">
  <sheetPr>
    <pageSetUpPr fitToPage="1"/>
  </sheetPr>
  <dimension ref="A3:I18"/>
  <sheetViews>
    <sheetView workbookViewId="0">
      <selection activeCell="J18" sqref="J18"/>
    </sheetView>
  </sheetViews>
  <sheetFormatPr baseColWidth="10" defaultRowHeight="15" x14ac:dyDescent="0.25"/>
  <cols>
    <col min="1" max="1" width="6.7109375" customWidth="1"/>
    <col min="3" max="3" width="25.42578125" customWidth="1"/>
    <col min="4" max="4" width="5" customWidth="1"/>
    <col min="6" max="6" width="7.140625" customWidth="1"/>
    <col min="7" max="7" width="12.140625" customWidth="1"/>
    <col min="8" max="8" width="23.28515625" customWidth="1"/>
  </cols>
  <sheetData>
    <row r="3" spans="1:9" x14ac:dyDescent="0.25">
      <c r="B3" s="77" t="s">
        <v>43</v>
      </c>
      <c r="C3" s="77"/>
      <c r="D3" s="77"/>
      <c r="E3" s="77"/>
      <c r="F3" s="77"/>
      <c r="G3" s="77"/>
      <c r="H3" s="77"/>
      <c r="I3" s="77"/>
    </row>
    <row r="4" spans="1:9" x14ac:dyDescent="0.25">
      <c r="B4" s="77" t="s">
        <v>180</v>
      </c>
      <c r="C4" s="77"/>
      <c r="D4" s="77"/>
      <c r="E4" s="77"/>
      <c r="F4" s="77"/>
      <c r="G4" s="77"/>
      <c r="H4" s="77"/>
      <c r="I4" s="77"/>
    </row>
    <row r="5" spans="1:9" x14ac:dyDescent="0.25">
      <c r="B5" s="77" t="s">
        <v>254</v>
      </c>
      <c r="C5" s="77"/>
      <c r="D5" s="77"/>
      <c r="E5" s="77"/>
      <c r="F5" s="77"/>
      <c r="G5" s="77"/>
      <c r="H5" s="77"/>
      <c r="I5" s="77"/>
    </row>
    <row r="8" spans="1:9" x14ac:dyDescent="0.25">
      <c r="B8" s="77" t="s">
        <v>242</v>
      </c>
      <c r="C8" s="77"/>
      <c r="D8" s="77"/>
      <c r="E8" s="77" t="s">
        <v>182</v>
      </c>
      <c r="F8" s="77"/>
      <c r="G8" s="77" t="s">
        <v>183</v>
      </c>
      <c r="H8" s="77"/>
    </row>
    <row r="9" spans="1:9" x14ac:dyDescent="0.25">
      <c r="B9" s="125">
        <v>227515</v>
      </c>
      <c r="C9" s="125"/>
      <c r="D9" s="125"/>
      <c r="E9" s="126">
        <v>595.9</v>
      </c>
      <c r="F9" s="126"/>
      <c r="G9" s="126">
        <f>+B9*E9</f>
        <v>135576188.5</v>
      </c>
      <c r="H9" s="126"/>
    </row>
    <row r="10" spans="1:9" x14ac:dyDescent="0.25">
      <c r="B10" s="125"/>
      <c r="C10" s="125"/>
      <c r="D10" s="125"/>
      <c r="E10" s="126"/>
      <c r="F10" s="126"/>
      <c r="G10" s="126"/>
      <c r="H10" s="126"/>
    </row>
    <row r="11" spans="1:9" x14ac:dyDescent="0.25">
      <c r="B11" s="125">
        <v>750000</v>
      </c>
      <c r="C11" s="125"/>
      <c r="D11" s="125"/>
      <c r="E11" s="78">
        <v>623.04</v>
      </c>
      <c r="F11" s="78"/>
      <c r="G11" s="126">
        <f>+B11*E11</f>
        <v>467280000</v>
      </c>
      <c r="H11" s="126"/>
    </row>
    <row r="12" spans="1:9" ht="15.75" thickBot="1" x14ac:dyDescent="0.3">
      <c r="A12" s="20" t="s">
        <v>68</v>
      </c>
      <c r="B12" s="129">
        <f>+B9+B11</f>
        <v>977515</v>
      </c>
      <c r="C12" s="77"/>
      <c r="D12" s="77"/>
      <c r="G12" s="127">
        <f>+G9+G11</f>
        <v>602856188.5</v>
      </c>
      <c r="H12" s="128"/>
    </row>
    <row r="13" spans="1:9" ht="15.75" thickTop="1" x14ac:dyDescent="0.25">
      <c r="B13" s="56"/>
      <c r="C13" s="1"/>
      <c r="D13" s="1"/>
      <c r="G13" s="57"/>
      <c r="H13" s="1"/>
    </row>
    <row r="14" spans="1:9" x14ac:dyDescent="0.25">
      <c r="B14" s="56"/>
      <c r="C14" s="1"/>
      <c r="D14" s="1"/>
      <c r="G14" s="57"/>
      <c r="H14" s="1"/>
    </row>
    <row r="16" spans="1:9" ht="15.75" thickBot="1" x14ac:dyDescent="0.3">
      <c r="B16" s="99"/>
      <c r="C16" s="99"/>
      <c r="G16" s="99"/>
      <c r="H16" s="99"/>
    </row>
    <row r="17" spans="2:8" x14ac:dyDescent="0.25">
      <c r="B17" s="100" t="s">
        <v>35</v>
      </c>
      <c r="C17" s="100"/>
      <c r="G17" s="100" t="s">
        <v>36</v>
      </c>
      <c r="H17" s="100"/>
    </row>
    <row r="18" spans="2:8" x14ac:dyDescent="0.25">
      <c r="B18" s="78" t="s">
        <v>69</v>
      </c>
      <c r="C18" s="78"/>
      <c r="G18" s="78" t="s">
        <v>70</v>
      </c>
      <c r="H18" s="78"/>
    </row>
  </sheetData>
  <mergeCells count="20">
    <mergeCell ref="B18:C18"/>
    <mergeCell ref="G18:H18"/>
    <mergeCell ref="B12:D12"/>
    <mergeCell ref="G12:H12"/>
    <mergeCell ref="B16:C16"/>
    <mergeCell ref="G16:H16"/>
    <mergeCell ref="B17:C17"/>
    <mergeCell ref="G17:H17"/>
    <mergeCell ref="B9:D10"/>
    <mergeCell ref="E9:F10"/>
    <mergeCell ref="G9:H10"/>
    <mergeCell ref="B11:D11"/>
    <mergeCell ref="E11:F11"/>
    <mergeCell ref="G11:H11"/>
    <mergeCell ref="B3:I3"/>
    <mergeCell ref="B4:I4"/>
    <mergeCell ref="B5:I5"/>
    <mergeCell ref="B8:D8"/>
    <mergeCell ref="E8:F8"/>
    <mergeCell ref="G8:H8"/>
  </mergeCells>
  <pageMargins left="0.7" right="0.7" top="0.75" bottom="0.75" header="0.3" footer="0.3"/>
  <pageSetup scale="79" fitToHeight="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E9B13-6A1C-42D5-B9F7-CD2D857B96CB}">
  <sheetPr>
    <pageSetUpPr fitToPage="1"/>
  </sheetPr>
  <dimension ref="A1:P18"/>
  <sheetViews>
    <sheetView workbookViewId="0">
      <selection sqref="A1:P19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8.85546875" customWidth="1"/>
    <col min="12" max="12" width="16.85546875" customWidth="1"/>
    <col min="13" max="13" width="17.140625" customWidth="1"/>
    <col min="14" max="14" width="16.42578125" customWidth="1"/>
    <col min="16" max="16" width="4.7109375" customWidth="1"/>
  </cols>
  <sheetData>
    <row r="1" spans="1:16" x14ac:dyDescent="0.25">
      <c r="A1" s="77" t="s">
        <v>43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x14ac:dyDescent="0.25">
      <c r="A2" s="78" t="s">
        <v>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x14ac:dyDescent="0.25">
      <c r="A3" s="78" t="s">
        <v>44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x14ac:dyDescent="0.25">
      <c r="A4" s="78" t="s">
        <v>255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5.75" thickBot="1" x14ac:dyDescent="0.3"/>
    <row r="6" spans="1:16" ht="30.75" thickBot="1" x14ac:dyDescent="0.3">
      <c r="A6" s="119" t="s">
        <v>45</v>
      </c>
      <c r="B6" s="120"/>
      <c r="C6" s="11" t="s">
        <v>46</v>
      </c>
      <c r="D6" s="119" t="s">
        <v>47</v>
      </c>
      <c r="E6" s="121"/>
      <c r="F6" s="119" t="s">
        <v>48</v>
      </c>
      <c r="G6" s="121"/>
      <c r="H6" s="119" t="s">
        <v>49</v>
      </c>
      <c r="I6" s="121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22" t="s">
        <v>55</v>
      </c>
      <c r="P6" s="123"/>
    </row>
    <row r="7" spans="1:16" ht="36.75" customHeight="1" x14ac:dyDescent="0.25">
      <c r="A7" s="114" t="s">
        <v>225</v>
      </c>
      <c r="B7" s="114"/>
      <c r="C7" s="14">
        <v>1029</v>
      </c>
      <c r="D7" s="114" t="s">
        <v>57</v>
      </c>
      <c r="E7" s="114"/>
      <c r="F7" s="115" t="s">
        <v>226</v>
      </c>
      <c r="G7" s="115"/>
      <c r="H7" s="116">
        <v>601013.55000000005</v>
      </c>
      <c r="I7" s="117"/>
      <c r="J7" s="15" t="s">
        <v>229</v>
      </c>
      <c r="K7" s="14">
        <v>12</v>
      </c>
      <c r="L7" s="14">
        <v>1</v>
      </c>
      <c r="M7" s="16">
        <f>+H7/12</f>
        <v>50084.462500000001</v>
      </c>
      <c r="N7" s="16">
        <f>+M7*L7</f>
        <v>50084.462500000001</v>
      </c>
      <c r="O7" s="118">
        <f>+H7-N7</f>
        <v>550929.08750000002</v>
      </c>
      <c r="P7" s="114"/>
    </row>
    <row r="8" spans="1:16" ht="36.75" customHeight="1" x14ac:dyDescent="0.25">
      <c r="A8" s="114" t="s">
        <v>225</v>
      </c>
      <c r="B8" s="114"/>
      <c r="C8" s="14">
        <v>1029</v>
      </c>
      <c r="D8" s="114" t="s">
        <v>57</v>
      </c>
      <c r="E8" s="114"/>
      <c r="F8" s="115" t="s">
        <v>228</v>
      </c>
      <c r="G8" s="115"/>
      <c r="H8" s="109">
        <v>17400</v>
      </c>
      <c r="I8" s="110"/>
      <c r="J8" s="15" t="s">
        <v>229</v>
      </c>
      <c r="K8" s="14">
        <v>12</v>
      </c>
      <c r="L8" s="14">
        <v>1</v>
      </c>
      <c r="M8" s="16">
        <f>+H8/K8</f>
        <v>1450</v>
      </c>
      <c r="N8" s="16">
        <f>+L8*M8</f>
        <v>1450</v>
      </c>
      <c r="O8" s="97">
        <f>+H8-N8</f>
        <v>15950</v>
      </c>
      <c r="P8" s="98"/>
    </row>
    <row r="9" spans="1:16" ht="36.75" customHeight="1" x14ac:dyDescent="0.25">
      <c r="A9" s="114" t="s">
        <v>225</v>
      </c>
      <c r="B9" s="114"/>
      <c r="C9" s="14">
        <v>1029</v>
      </c>
      <c r="D9" s="114" t="s">
        <v>57</v>
      </c>
      <c r="E9" s="114"/>
      <c r="F9" s="115" t="s">
        <v>227</v>
      </c>
      <c r="G9" s="115"/>
      <c r="H9" s="109">
        <v>86659.05</v>
      </c>
      <c r="I9" s="110"/>
      <c r="J9" s="15" t="s">
        <v>229</v>
      </c>
      <c r="K9" s="14">
        <v>12</v>
      </c>
      <c r="L9" s="14">
        <v>1</v>
      </c>
      <c r="M9" s="16">
        <f>+H9/K9</f>
        <v>7221.5875000000005</v>
      </c>
      <c r="N9" s="16">
        <f>+L9*M9</f>
        <v>7221.5875000000005</v>
      </c>
      <c r="O9" s="97">
        <f>+H9-N9</f>
        <v>79437.462500000009</v>
      </c>
      <c r="P9" s="98"/>
    </row>
    <row r="10" spans="1:16" ht="30" x14ac:dyDescent="0.25">
      <c r="A10" s="105" t="s">
        <v>65</v>
      </c>
      <c r="B10" s="105"/>
      <c r="C10" s="18">
        <v>2602</v>
      </c>
      <c r="D10" s="105" t="s">
        <v>57</v>
      </c>
      <c r="E10" s="105"/>
      <c r="F10" s="108" t="s">
        <v>66</v>
      </c>
      <c r="G10" s="108"/>
      <c r="H10" s="111">
        <v>4636481.3600000003</v>
      </c>
      <c r="I10" s="111"/>
      <c r="J10" s="15" t="s">
        <v>67</v>
      </c>
      <c r="K10" s="17">
        <v>12</v>
      </c>
      <c r="L10" s="17">
        <v>7</v>
      </c>
      <c r="M10" s="19">
        <f>+H10/12</f>
        <v>386373.44666666671</v>
      </c>
      <c r="N10" s="19">
        <f>+M10*L10</f>
        <v>2704614.1266666669</v>
      </c>
      <c r="O10" s="97">
        <f>+H10-N10</f>
        <v>1931867.2333333334</v>
      </c>
      <c r="P10" s="98"/>
    </row>
    <row r="11" spans="1:16" ht="15.75" thickBot="1" x14ac:dyDescent="0.3">
      <c r="G11" s="20" t="s">
        <v>68</v>
      </c>
      <c r="H11" s="101">
        <f>SUM(H7:I10)</f>
        <v>5341553.9600000009</v>
      </c>
      <c r="I11" s="102"/>
      <c r="N11" s="21">
        <f>SUM(N7:N10)</f>
        <v>2763370.1766666668</v>
      </c>
      <c r="O11" s="103">
        <f>SUM(O7:P10)</f>
        <v>2578183.7833333332</v>
      </c>
      <c r="P11" s="103"/>
    </row>
    <row r="12" spans="1:16" ht="15.75" thickTop="1" x14ac:dyDescent="0.25"/>
    <row r="16" spans="1:16" ht="15.75" thickBot="1" x14ac:dyDescent="0.3">
      <c r="E16" s="72"/>
      <c r="F16" s="72"/>
      <c r="G16" s="72"/>
      <c r="J16" s="99"/>
      <c r="K16" s="99"/>
      <c r="L16" s="99"/>
    </row>
    <row r="17" spans="5:12" x14ac:dyDescent="0.25">
      <c r="E17" s="100" t="s">
        <v>35</v>
      </c>
      <c r="F17" s="100"/>
      <c r="G17" s="100"/>
      <c r="J17" s="100" t="s">
        <v>36</v>
      </c>
      <c r="K17" s="100"/>
      <c r="L17" s="100"/>
    </row>
    <row r="18" spans="5:12" x14ac:dyDescent="0.25">
      <c r="E18" s="78" t="s">
        <v>69</v>
      </c>
      <c r="F18" s="78"/>
      <c r="G18" s="78"/>
      <c r="J18" s="78" t="s">
        <v>70</v>
      </c>
      <c r="K18" s="78"/>
      <c r="L18" s="78"/>
    </row>
  </sheetData>
  <mergeCells count="36">
    <mergeCell ref="J16:L16"/>
    <mergeCell ref="J17:L17"/>
    <mergeCell ref="J18:L18"/>
    <mergeCell ref="E17:G17"/>
    <mergeCell ref="E18:G18"/>
    <mergeCell ref="A8:B8"/>
    <mergeCell ref="D8:E8"/>
    <mergeCell ref="F8:G8"/>
    <mergeCell ref="H8:I8"/>
    <mergeCell ref="O8:P8"/>
    <mergeCell ref="A9:B9"/>
    <mergeCell ref="D9:E9"/>
    <mergeCell ref="F9:G9"/>
    <mergeCell ref="H9:I9"/>
    <mergeCell ref="O9:P9"/>
    <mergeCell ref="A7:B7"/>
    <mergeCell ref="D7:E7"/>
    <mergeCell ref="F7:G7"/>
    <mergeCell ref="H7:I7"/>
    <mergeCell ref="O7:P7"/>
    <mergeCell ref="H11:I11"/>
    <mergeCell ref="O11:P11"/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10:B10"/>
    <mergeCell ref="D10:E10"/>
    <mergeCell ref="F10:G10"/>
    <mergeCell ref="H10:I10"/>
    <mergeCell ref="O10:P10"/>
  </mergeCells>
  <pageMargins left="0.7" right="0.7" top="0.75" bottom="0.75" header="0.3" footer="0.3"/>
  <pageSetup scale="60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D8150-AF08-4A5E-9729-DA8D057C22FB}">
  <sheetPr>
    <tabColor theme="4" tint="0.79998168889431442"/>
    <pageSetUpPr fitToPage="1"/>
  </sheetPr>
  <dimension ref="A1:L58"/>
  <sheetViews>
    <sheetView tabSelected="1" workbookViewId="0">
      <selection activeCell="F25" sqref="F25"/>
    </sheetView>
  </sheetViews>
  <sheetFormatPr baseColWidth="10" defaultRowHeight="15" x14ac:dyDescent="0.25"/>
  <cols>
    <col min="1" max="1" width="48" customWidth="1"/>
    <col min="2" max="2" width="5.5703125" customWidth="1"/>
    <col min="3" max="3" width="21.42578125" customWidth="1"/>
    <col min="6" max="6" width="35.28515625" customWidth="1"/>
    <col min="7" max="7" width="18.28515625" customWidth="1"/>
    <col min="10" max="10" width="26.140625" customWidth="1"/>
  </cols>
  <sheetData>
    <row r="1" spans="1:12" ht="18.75" x14ac:dyDescent="0.3">
      <c r="A1" s="95" t="s">
        <v>0</v>
      </c>
      <c r="B1" s="95"/>
      <c r="C1" s="95"/>
      <c r="D1" s="95"/>
      <c r="E1" s="73"/>
      <c r="F1" s="70"/>
    </row>
    <row r="2" spans="1:12" ht="15.75" x14ac:dyDescent="0.25">
      <c r="A2" s="96" t="s">
        <v>1</v>
      </c>
      <c r="B2" s="96"/>
      <c r="C2" s="96"/>
      <c r="D2" s="96"/>
      <c r="E2" s="74"/>
      <c r="F2" s="71"/>
    </row>
    <row r="3" spans="1:12" ht="15.75" x14ac:dyDescent="0.25">
      <c r="A3" s="96" t="s">
        <v>2</v>
      </c>
      <c r="B3" s="96"/>
      <c r="C3" s="96"/>
      <c r="D3" s="96"/>
      <c r="E3" s="74"/>
      <c r="F3" s="71"/>
    </row>
    <row r="4" spans="1:12" x14ac:dyDescent="0.25">
      <c r="A4" s="78" t="s">
        <v>3</v>
      </c>
      <c r="B4" s="78"/>
      <c r="C4" s="78"/>
      <c r="D4" s="78"/>
      <c r="E4" s="1"/>
    </row>
    <row r="5" spans="1:12" x14ac:dyDescent="0.25">
      <c r="A5" s="78" t="s">
        <v>256</v>
      </c>
      <c r="B5" s="78"/>
      <c r="C5" s="78"/>
      <c r="D5" s="78"/>
      <c r="E5" s="1"/>
    </row>
    <row r="6" spans="1:12" x14ac:dyDescent="0.25">
      <c r="A6" s="78" t="s">
        <v>4</v>
      </c>
      <c r="B6" s="78"/>
      <c r="C6" s="78"/>
      <c r="D6" s="78"/>
      <c r="E6" s="1"/>
    </row>
    <row r="7" spans="1:12" x14ac:dyDescent="0.25">
      <c r="A7" s="78"/>
      <c r="B7" s="78"/>
      <c r="C7" s="78"/>
    </row>
    <row r="8" spans="1:12" x14ac:dyDescent="0.25">
      <c r="B8" s="77"/>
      <c r="C8" s="77"/>
    </row>
    <row r="9" spans="1:12" x14ac:dyDescent="0.25">
      <c r="A9" s="2" t="s">
        <v>5</v>
      </c>
      <c r="B9" s="3"/>
      <c r="C9" s="3"/>
    </row>
    <row r="10" spans="1:12" x14ac:dyDescent="0.25">
      <c r="A10" s="4" t="s">
        <v>6</v>
      </c>
      <c r="B10" s="78"/>
      <c r="C10" s="78"/>
    </row>
    <row r="11" spans="1:12" x14ac:dyDescent="0.25">
      <c r="A11" t="s">
        <v>217</v>
      </c>
      <c r="B11" s="91">
        <v>17584585.309999999</v>
      </c>
      <c r="C11" s="78"/>
      <c r="F11" t="s">
        <v>257</v>
      </c>
    </row>
    <row r="12" spans="1:12" x14ac:dyDescent="0.25">
      <c r="A12" t="s">
        <v>216</v>
      </c>
      <c r="B12" s="91">
        <v>30617848.640000001</v>
      </c>
      <c r="C12" s="78"/>
      <c r="F12" t="s">
        <v>258</v>
      </c>
      <c r="G12" s="6">
        <v>14656257.720000001</v>
      </c>
    </row>
    <row r="13" spans="1:12" x14ac:dyDescent="0.25">
      <c r="A13" t="s">
        <v>10</v>
      </c>
      <c r="B13" s="91">
        <v>2133054.29</v>
      </c>
      <c r="C13" s="78"/>
      <c r="G13" s="6" t="e">
        <f>+#REF!+G12</f>
        <v>#REF!</v>
      </c>
    </row>
    <row r="14" spans="1:12" x14ac:dyDescent="0.25">
      <c r="A14" t="s">
        <v>11</v>
      </c>
      <c r="B14" s="91">
        <f>+J18</f>
        <v>573296996.10000002</v>
      </c>
      <c r="C14" s="78"/>
      <c r="J14" s="20" t="s">
        <v>186</v>
      </c>
    </row>
    <row r="15" spans="1:12" x14ac:dyDescent="0.25">
      <c r="A15" s="2" t="s">
        <v>12</v>
      </c>
      <c r="B15" s="81">
        <f>SUM(B11:C14)</f>
        <v>623632484.34000003</v>
      </c>
      <c r="C15" s="82"/>
      <c r="H15" s="78" t="s">
        <v>187</v>
      </c>
      <c r="I15" s="78"/>
      <c r="J15" s="6">
        <v>1210700</v>
      </c>
    </row>
    <row r="16" spans="1:12" x14ac:dyDescent="0.25">
      <c r="B16" s="78"/>
      <c r="C16" s="78"/>
      <c r="H16" s="78" t="s">
        <v>188</v>
      </c>
      <c r="I16" s="78"/>
      <c r="J16" s="6">
        <v>572086296.10000002</v>
      </c>
      <c r="K16" s="78"/>
      <c r="L16" s="78"/>
    </row>
    <row r="17" spans="1:10" x14ac:dyDescent="0.25">
      <c r="A17" s="2" t="s">
        <v>13</v>
      </c>
      <c r="B17" s="92"/>
      <c r="C17" s="92"/>
      <c r="H17" s="78"/>
      <c r="I17" s="78"/>
      <c r="J17" s="6"/>
    </row>
    <row r="18" spans="1:10" ht="15.75" thickBot="1" x14ac:dyDescent="0.3">
      <c r="A18" t="s">
        <v>14</v>
      </c>
      <c r="B18" s="91">
        <v>701254091.37</v>
      </c>
      <c r="C18" s="78"/>
      <c r="D18" s="43"/>
      <c r="E18" s="43"/>
      <c r="F18" s="43"/>
      <c r="H18" s="126" t="str">
        <f>+[1]Hoja2!F8</f>
        <v>TOTAL RD$</v>
      </c>
      <c r="I18" s="126"/>
      <c r="J18" s="55">
        <f>+J15+J16+J17</f>
        <v>573296996.10000002</v>
      </c>
    </row>
    <row r="19" spans="1:10" ht="15.75" thickTop="1" x14ac:dyDescent="0.25">
      <c r="A19" t="s">
        <v>15</v>
      </c>
      <c r="B19" s="91">
        <v>-298575164.89999998</v>
      </c>
      <c r="C19" s="78"/>
      <c r="D19" s="43"/>
      <c r="E19" s="43"/>
      <c r="F19" s="43"/>
    </row>
    <row r="20" spans="1:10" x14ac:dyDescent="0.25">
      <c r="A20" t="s">
        <v>16</v>
      </c>
      <c r="B20" s="91">
        <v>72830434.700000003</v>
      </c>
      <c r="C20" s="78"/>
      <c r="D20" s="43"/>
      <c r="E20" s="43"/>
      <c r="F20" s="43"/>
    </row>
    <row r="21" spans="1:10" x14ac:dyDescent="0.25">
      <c r="A21" t="s">
        <v>17</v>
      </c>
      <c r="B21" s="91">
        <v>-67056906.609999999</v>
      </c>
      <c r="C21" s="78"/>
      <c r="D21" s="43"/>
      <c r="E21" s="43"/>
      <c r="F21" s="43"/>
    </row>
    <row r="22" spans="1:10" x14ac:dyDescent="0.25">
      <c r="A22" s="2" t="s">
        <v>18</v>
      </c>
      <c r="B22" s="81">
        <f>SUM(B18:C21)</f>
        <v>408452454.56</v>
      </c>
      <c r="C22" s="82"/>
    </row>
    <row r="23" spans="1:10" ht="15.75" thickBot="1" x14ac:dyDescent="0.3">
      <c r="A23" s="2" t="s">
        <v>19</v>
      </c>
      <c r="B23" s="88">
        <f>+B15+B22</f>
        <v>1032084938.9000001</v>
      </c>
      <c r="C23" s="89"/>
      <c r="F23" s="6"/>
    </row>
    <row r="24" spans="1:10" ht="15.75" thickTop="1" x14ac:dyDescent="0.25">
      <c r="B24" s="78"/>
      <c r="C24" s="78"/>
      <c r="F24" s="6"/>
    </row>
    <row r="25" spans="1:10" x14ac:dyDescent="0.25">
      <c r="A25" s="90" t="s">
        <v>20</v>
      </c>
      <c r="B25" s="90"/>
      <c r="C25" s="90"/>
      <c r="F25" s="6"/>
    </row>
    <row r="26" spans="1:10" x14ac:dyDescent="0.25">
      <c r="A26" s="4" t="s">
        <v>21</v>
      </c>
      <c r="B26" s="78"/>
      <c r="C26" s="78"/>
    </row>
    <row r="27" spans="1:10" x14ac:dyDescent="0.25">
      <c r="A27" t="s">
        <v>22</v>
      </c>
      <c r="B27" s="80">
        <v>10142.48</v>
      </c>
      <c r="C27" s="80"/>
    </row>
    <row r="28" spans="1:10" x14ac:dyDescent="0.25">
      <c r="A28" t="s">
        <v>23</v>
      </c>
      <c r="B28" s="79">
        <v>16412512.220000001</v>
      </c>
      <c r="C28" s="79"/>
      <c r="F28" s="6"/>
      <c r="J28" s="6"/>
    </row>
    <row r="29" spans="1:10" x14ac:dyDescent="0.25">
      <c r="A29" t="s">
        <v>262</v>
      </c>
      <c r="B29" s="76"/>
      <c r="C29" s="76">
        <v>11772009.67</v>
      </c>
      <c r="F29" s="6"/>
      <c r="J29" s="6"/>
    </row>
    <row r="30" spans="1:10" x14ac:dyDescent="0.25">
      <c r="A30" s="2" t="s">
        <v>24</v>
      </c>
      <c r="B30" s="81">
        <f>B27+B28+C29</f>
        <v>28194664.370000001</v>
      </c>
      <c r="C30" s="82"/>
      <c r="F30" s="6"/>
    </row>
    <row r="31" spans="1:10" x14ac:dyDescent="0.25">
      <c r="B31" s="78"/>
      <c r="C31" s="78"/>
      <c r="F31" s="6"/>
    </row>
    <row r="32" spans="1:10" x14ac:dyDescent="0.25">
      <c r="A32" s="4" t="s">
        <v>25</v>
      </c>
      <c r="B32" s="78"/>
      <c r="C32" s="78"/>
      <c r="F32" s="6"/>
    </row>
    <row r="33" spans="1:8" x14ac:dyDescent="0.25">
      <c r="A33" t="s">
        <v>26</v>
      </c>
      <c r="B33" s="79">
        <v>4946930.18</v>
      </c>
      <c r="C33" s="79"/>
      <c r="G33" s="6"/>
    </row>
    <row r="34" spans="1:8" x14ac:dyDescent="0.25">
      <c r="A34" s="2" t="s">
        <v>27</v>
      </c>
      <c r="B34" s="81">
        <f>+B33</f>
        <v>4946930.18</v>
      </c>
      <c r="C34" s="82"/>
      <c r="F34" s="6"/>
      <c r="G34" s="6"/>
    </row>
    <row r="35" spans="1:8" ht="15.75" thickBot="1" x14ac:dyDescent="0.3">
      <c r="A35" s="2" t="s">
        <v>28</v>
      </c>
      <c r="B35" s="88">
        <f>+B30+B34</f>
        <v>33141594.550000001</v>
      </c>
      <c r="C35" s="89"/>
      <c r="G35" s="6"/>
    </row>
    <row r="36" spans="1:8" ht="15.75" thickTop="1" x14ac:dyDescent="0.25">
      <c r="B36" s="78"/>
      <c r="C36" s="78"/>
    </row>
    <row r="37" spans="1:8" x14ac:dyDescent="0.25">
      <c r="A37" s="90" t="s">
        <v>29</v>
      </c>
      <c r="B37" s="90"/>
      <c r="C37" s="90"/>
    </row>
    <row r="38" spans="1:8" x14ac:dyDescent="0.25">
      <c r="A38" t="s">
        <v>30</v>
      </c>
      <c r="B38" s="80">
        <v>998943344.35000002</v>
      </c>
      <c r="C38" s="80"/>
    </row>
    <row r="39" spans="1:8" x14ac:dyDescent="0.25">
      <c r="A39" s="2" t="s">
        <v>31</v>
      </c>
      <c r="B39" s="81">
        <f>+B38</f>
        <v>998943344.35000002</v>
      </c>
      <c r="C39" s="82"/>
    </row>
    <row r="40" spans="1:8" ht="15.75" thickBot="1" x14ac:dyDescent="0.3">
      <c r="A40" s="2" t="s">
        <v>32</v>
      </c>
      <c r="B40" s="83">
        <f>+B35+B39</f>
        <v>1032084938.9</v>
      </c>
      <c r="C40" s="84"/>
      <c r="F40" s="80"/>
      <c r="G40" s="80"/>
    </row>
    <row r="41" spans="1:8" ht="15.75" thickTop="1" x14ac:dyDescent="0.25">
      <c r="B41" s="85">
        <f>+B23-B40</f>
        <v>0</v>
      </c>
      <c r="C41" s="86"/>
      <c r="G41" s="85"/>
      <c r="H41" s="86"/>
    </row>
    <row r="42" spans="1:8" x14ac:dyDescent="0.25">
      <c r="B42" s="5"/>
      <c r="C42" s="1"/>
      <c r="G42" s="7"/>
    </row>
    <row r="43" spans="1:8" x14ac:dyDescent="0.25">
      <c r="B43" s="5"/>
      <c r="C43" s="1"/>
    </row>
    <row r="44" spans="1:8" x14ac:dyDescent="0.25">
      <c r="A44" t="s">
        <v>33</v>
      </c>
      <c r="C44" s="78" t="s">
        <v>218</v>
      </c>
      <c r="D44" s="78"/>
      <c r="E44" s="1"/>
      <c r="F44" s="7"/>
    </row>
    <row r="45" spans="1:8" x14ac:dyDescent="0.25">
      <c r="C45" s="1"/>
      <c r="D45" s="1"/>
      <c r="E45" s="1"/>
      <c r="F45" s="7"/>
    </row>
    <row r="46" spans="1:8" x14ac:dyDescent="0.25">
      <c r="A46" t="s">
        <v>245</v>
      </c>
      <c r="C46" t="s">
        <v>245</v>
      </c>
      <c r="D46" s="1"/>
      <c r="E46" s="1"/>
      <c r="F46" s="7"/>
    </row>
    <row r="47" spans="1:8" x14ac:dyDescent="0.25">
      <c r="A47" s="36" t="s">
        <v>243</v>
      </c>
      <c r="C47" s="78" t="s">
        <v>36</v>
      </c>
      <c r="D47" s="78"/>
      <c r="E47" s="1"/>
    </row>
    <row r="48" spans="1:8" x14ac:dyDescent="0.25">
      <c r="A48" t="s">
        <v>244</v>
      </c>
      <c r="C48" s="77" t="s">
        <v>70</v>
      </c>
      <c r="D48" s="77"/>
      <c r="E48" s="75"/>
      <c r="F48" s="4"/>
    </row>
    <row r="49" spans="1:6" x14ac:dyDescent="0.25">
      <c r="A49" s="36" t="s">
        <v>35</v>
      </c>
      <c r="C49" s="78"/>
      <c r="D49" s="78"/>
      <c r="E49" s="78"/>
      <c r="F49" s="78"/>
    </row>
    <row r="50" spans="1:6" x14ac:dyDescent="0.25">
      <c r="A50" s="9" t="s">
        <v>219</v>
      </c>
      <c r="C50" s="77"/>
      <c r="D50" s="77"/>
      <c r="E50" s="77"/>
      <c r="F50" s="77"/>
    </row>
    <row r="51" spans="1:6" x14ac:dyDescent="0.25">
      <c r="A51" t="s">
        <v>39</v>
      </c>
    </row>
    <row r="53" spans="1:6" x14ac:dyDescent="0.25">
      <c r="A53" t="s">
        <v>246</v>
      </c>
    </row>
    <row r="54" spans="1:6" x14ac:dyDescent="0.25">
      <c r="A54" t="s">
        <v>259</v>
      </c>
    </row>
    <row r="55" spans="1:6" x14ac:dyDescent="0.25">
      <c r="A55" s="4" t="s">
        <v>260</v>
      </c>
    </row>
    <row r="56" spans="1:6" x14ac:dyDescent="0.25">
      <c r="A56" t="s">
        <v>261</v>
      </c>
    </row>
    <row r="57" spans="1:6" x14ac:dyDescent="0.25">
      <c r="A57" t="s">
        <v>220</v>
      </c>
    </row>
    <row r="58" spans="1:6" x14ac:dyDescent="0.25">
      <c r="A58" s="4" t="s">
        <v>247</v>
      </c>
    </row>
  </sheetData>
  <mergeCells count="51">
    <mergeCell ref="F40:G40"/>
    <mergeCell ref="G41:H41"/>
    <mergeCell ref="A1:D1"/>
    <mergeCell ref="A2:D2"/>
    <mergeCell ref="A3:D3"/>
    <mergeCell ref="A4:D4"/>
    <mergeCell ref="B20:C20"/>
    <mergeCell ref="B13:C13"/>
    <mergeCell ref="B14:C14"/>
    <mergeCell ref="B15:C15"/>
    <mergeCell ref="B18:C18"/>
    <mergeCell ref="B19:C19"/>
    <mergeCell ref="A5:D5"/>
    <mergeCell ref="A6:D6"/>
    <mergeCell ref="B12:C12"/>
    <mergeCell ref="A7:C7"/>
    <mergeCell ref="B8:C8"/>
    <mergeCell ref="B10:C10"/>
    <mergeCell ref="H15:I15"/>
    <mergeCell ref="B16:C16"/>
    <mergeCell ref="H16:I16"/>
    <mergeCell ref="B11:C11"/>
    <mergeCell ref="K16:L16"/>
    <mergeCell ref="B17:C17"/>
    <mergeCell ref="H17:I17"/>
    <mergeCell ref="B30:C30"/>
    <mergeCell ref="B31:C31"/>
    <mergeCell ref="B32:C32"/>
    <mergeCell ref="B33:C33"/>
    <mergeCell ref="B21:C21"/>
    <mergeCell ref="B22:C22"/>
    <mergeCell ref="B23:C23"/>
    <mergeCell ref="B24:C24"/>
    <mergeCell ref="A25:C25"/>
    <mergeCell ref="B26:C26"/>
    <mergeCell ref="C50:F50"/>
    <mergeCell ref="H18:I18"/>
    <mergeCell ref="B40:C40"/>
    <mergeCell ref="B41:C41"/>
    <mergeCell ref="C44:D44"/>
    <mergeCell ref="C47:D47"/>
    <mergeCell ref="C48:D48"/>
    <mergeCell ref="C49:F49"/>
    <mergeCell ref="B34:C34"/>
    <mergeCell ref="B35:C35"/>
    <mergeCell ref="B36:C36"/>
    <mergeCell ref="A37:C37"/>
    <mergeCell ref="B38:C38"/>
    <mergeCell ref="B39:C39"/>
    <mergeCell ref="B27:C27"/>
    <mergeCell ref="B28:C28"/>
  </mergeCells>
  <pageMargins left="0.7" right="0.7" top="0.75" bottom="0.75" header="0.3" footer="0.3"/>
  <pageSetup scale="76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16EF-B428-4F9B-A32A-4EAD721A20B0}">
  <sheetPr>
    <pageSetUpPr fitToPage="1"/>
  </sheetPr>
  <dimension ref="A1:P21"/>
  <sheetViews>
    <sheetView workbookViewId="0">
      <selection activeCell="E26" sqref="E26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8" customWidth="1"/>
    <col min="14" max="14" width="18.28515625" customWidth="1"/>
    <col min="16" max="16" width="4.42578125" customWidth="1"/>
  </cols>
  <sheetData>
    <row r="1" spans="1:16" x14ac:dyDescent="0.25">
      <c r="A1" s="77" t="s">
        <v>43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x14ac:dyDescent="0.25">
      <c r="A2" s="78" t="s">
        <v>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x14ac:dyDescent="0.25">
      <c r="A3" s="78" t="s">
        <v>44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x14ac:dyDescent="0.25">
      <c r="A4" s="78" t="s">
        <v>185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5.75" thickBot="1" x14ac:dyDescent="0.3"/>
    <row r="6" spans="1:16" ht="30.75" thickBot="1" x14ac:dyDescent="0.3">
      <c r="A6" s="119" t="s">
        <v>45</v>
      </c>
      <c r="B6" s="120"/>
      <c r="C6" s="11" t="s">
        <v>46</v>
      </c>
      <c r="D6" s="119" t="s">
        <v>47</v>
      </c>
      <c r="E6" s="121"/>
      <c r="F6" s="119" t="s">
        <v>48</v>
      </c>
      <c r="G6" s="121"/>
      <c r="H6" s="119" t="s">
        <v>49</v>
      </c>
      <c r="I6" s="121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22" t="s">
        <v>55</v>
      </c>
      <c r="P6" s="123"/>
    </row>
    <row r="7" spans="1:16" ht="30" x14ac:dyDescent="0.25">
      <c r="A7" s="114" t="s">
        <v>56</v>
      </c>
      <c r="B7" s="114"/>
      <c r="C7" s="14">
        <v>672</v>
      </c>
      <c r="D7" s="114" t="s">
        <v>57</v>
      </c>
      <c r="E7" s="114"/>
      <c r="F7" s="115" t="s">
        <v>58</v>
      </c>
      <c r="G7" s="115"/>
      <c r="H7" s="116">
        <v>586476.88</v>
      </c>
      <c r="I7" s="117"/>
      <c r="J7" s="15" t="s">
        <v>59</v>
      </c>
      <c r="K7" s="14">
        <v>12</v>
      </c>
      <c r="L7" s="14">
        <v>10</v>
      </c>
      <c r="M7" s="16">
        <f>+H7/12</f>
        <v>48873.073333333334</v>
      </c>
      <c r="N7" s="16">
        <f>+M7*L7</f>
        <v>488730.73333333334</v>
      </c>
      <c r="O7" s="118">
        <f t="shared" ref="O7:O12" si="0">+H7-N7</f>
        <v>97746.146666666667</v>
      </c>
      <c r="P7" s="114"/>
    </row>
    <row r="8" spans="1:16" ht="30" x14ac:dyDescent="0.25">
      <c r="A8" s="112" t="s">
        <v>56</v>
      </c>
      <c r="B8" s="113"/>
      <c r="C8" s="14">
        <v>672</v>
      </c>
      <c r="D8" s="114" t="s">
        <v>57</v>
      </c>
      <c r="E8" s="114"/>
      <c r="F8" s="115" t="s">
        <v>58</v>
      </c>
      <c r="G8" s="115"/>
      <c r="H8" s="109">
        <v>17400</v>
      </c>
      <c r="I8" s="110"/>
      <c r="J8" s="15" t="s">
        <v>59</v>
      </c>
      <c r="K8" s="14">
        <v>12</v>
      </c>
      <c r="L8" s="14">
        <v>10</v>
      </c>
      <c r="M8" s="16">
        <f>+H8/K8</f>
        <v>1450</v>
      </c>
      <c r="N8" s="16">
        <f>+L8*M8</f>
        <v>14500</v>
      </c>
      <c r="O8" s="97">
        <f t="shared" si="0"/>
        <v>2900</v>
      </c>
      <c r="P8" s="98"/>
    </row>
    <row r="9" spans="1:16" ht="30" x14ac:dyDescent="0.25">
      <c r="A9" s="112" t="s">
        <v>56</v>
      </c>
      <c r="B9" s="113"/>
      <c r="C9" s="14">
        <v>672</v>
      </c>
      <c r="D9" s="114" t="s">
        <v>57</v>
      </c>
      <c r="E9" s="114"/>
      <c r="F9" s="115" t="s">
        <v>58</v>
      </c>
      <c r="G9" s="115"/>
      <c r="H9" s="109">
        <v>83520</v>
      </c>
      <c r="I9" s="110"/>
      <c r="J9" s="15" t="s">
        <v>59</v>
      </c>
      <c r="K9" s="14">
        <v>12</v>
      </c>
      <c r="L9" s="14">
        <v>10</v>
      </c>
      <c r="M9" s="16">
        <f>+H9/K9</f>
        <v>6960</v>
      </c>
      <c r="N9" s="16">
        <f>+L9*M9</f>
        <v>69600</v>
      </c>
      <c r="O9" s="97">
        <f t="shared" si="0"/>
        <v>13920</v>
      </c>
      <c r="P9" s="98"/>
    </row>
    <row r="10" spans="1:16" ht="30" x14ac:dyDescent="0.25">
      <c r="A10" s="105" t="s">
        <v>60</v>
      </c>
      <c r="B10" s="105"/>
      <c r="C10" s="18">
        <v>1743</v>
      </c>
      <c r="D10" s="105" t="s">
        <v>57</v>
      </c>
      <c r="E10" s="105"/>
      <c r="F10" s="108" t="s">
        <v>61</v>
      </c>
      <c r="G10" s="108"/>
      <c r="H10" s="111">
        <v>136654.79999999999</v>
      </c>
      <c r="I10" s="111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04">
        <f t="shared" si="0"/>
        <v>0</v>
      </c>
      <c r="P10" s="105"/>
    </row>
    <row r="11" spans="1:16" ht="30" x14ac:dyDescent="0.25">
      <c r="A11" s="106">
        <v>45544</v>
      </c>
      <c r="B11" s="107"/>
      <c r="C11" s="18">
        <v>2372</v>
      </c>
      <c r="D11" s="105" t="s">
        <v>57</v>
      </c>
      <c r="E11" s="105"/>
      <c r="F11" s="108" t="s">
        <v>63</v>
      </c>
      <c r="G11" s="108"/>
      <c r="H11" s="109">
        <v>22786.82</v>
      </c>
      <c r="I11" s="110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04">
        <f t="shared" si="0"/>
        <v>0</v>
      </c>
      <c r="P11" s="105"/>
    </row>
    <row r="12" spans="1:16" ht="30" x14ac:dyDescent="0.25">
      <c r="A12" s="106">
        <v>45544</v>
      </c>
      <c r="B12" s="107"/>
      <c r="C12" s="18">
        <v>2372</v>
      </c>
      <c r="D12" s="105" t="s">
        <v>57</v>
      </c>
      <c r="E12" s="105"/>
      <c r="F12" s="108" t="s">
        <v>63</v>
      </c>
      <c r="G12" s="108"/>
      <c r="H12" s="109">
        <v>75851.460000000006</v>
      </c>
      <c r="I12" s="110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04">
        <f t="shared" si="0"/>
        <v>0</v>
      </c>
      <c r="P12" s="105"/>
    </row>
    <row r="13" spans="1:16" ht="30" x14ac:dyDescent="0.25">
      <c r="A13" s="105" t="s">
        <v>65</v>
      </c>
      <c r="B13" s="105"/>
      <c r="C13" s="18">
        <v>2602</v>
      </c>
      <c r="D13" s="105" t="s">
        <v>57</v>
      </c>
      <c r="E13" s="105"/>
      <c r="F13" s="108" t="s">
        <v>66</v>
      </c>
      <c r="G13" s="108"/>
      <c r="H13" s="111">
        <v>4636481.3600000003</v>
      </c>
      <c r="I13" s="111"/>
      <c r="J13" s="15" t="s">
        <v>67</v>
      </c>
      <c r="K13" s="17">
        <v>12</v>
      </c>
      <c r="L13" s="17">
        <v>4</v>
      </c>
      <c r="M13" s="19">
        <f>+H13/12</f>
        <v>386373.44666666671</v>
      </c>
      <c r="N13" s="19">
        <f>+M13*L13</f>
        <v>1545493.7866666669</v>
      </c>
      <c r="O13" s="97">
        <f>+H13-N13</f>
        <v>3090987.5733333332</v>
      </c>
      <c r="P13" s="98"/>
    </row>
    <row r="14" spans="1:16" ht="15.75" thickBot="1" x14ac:dyDescent="0.3">
      <c r="G14" s="20" t="s">
        <v>68</v>
      </c>
      <c r="H14" s="101">
        <f>SUM(H7:I13)</f>
        <v>5559171.3200000003</v>
      </c>
      <c r="I14" s="102"/>
      <c r="N14" s="21">
        <f>SUM(N7:N13)</f>
        <v>2353617.6</v>
      </c>
      <c r="O14" s="103">
        <f>SUM(O7:P13)</f>
        <v>3205553.7199999997</v>
      </c>
      <c r="P14" s="103"/>
    </row>
    <row r="15" spans="1:16" ht="15.75" thickTop="1" x14ac:dyDescent="0.25"/>
    <row r="19" spans="6:12" ht="15.75" thickBot="1" x14ac:dyDescent="0.3">
      <c r="F19" s="99"/>
      <c r="G19" s="99"/>
      <c r="K19" s="99"/>
      <c r="L19" s="99"/>
    </row>
    <row r="20" spans="6:12" x14ac:dyDescent="0.25">
      <c r="F20" s="100" t="s">
        <v>35</v>
      </c>
      <c r="G20" s="100"/>
      <c r="K20" s="100" t="s">
        <v>36</v>
      </c>
      <c r="L20" s="100"/>
    </row>
    <row r="21" spans="6:12" x14ac:dyDescent="0.25">
      <c r="F21" s="78" t="s">
        <v>69</v>
      </c>
      <c r="G21" s="78"/>
      <c r="K21" s="78" t="s">
        <v>70</v>
      </c>
      <c r="L21" s="78"/>
    </row>
  </sheetData>
  <mergeCells count="52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F21:G21"/>
    <mergeCell ref="K21:L21"/>
    <mergeCell ref="O13:P13"/>
    <mergeCell ref="F19:G19"/>
    <mergeCell ref="K19:L19"/>
    <mergeCell ref="F20:G20"/>
    <mergeCell ref="K20:L20"/>
    <mergeCell ref="H14:I14"/>
    <mergeCell ref="O14:P14"/>
  </mergeCells>
  <pageMargins left="0.7" right="0.7" top="0.75" bottom="0.75" header="0.3" footer="0.3"/>
  <pageSetup scale="5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7D509-0B43-4CFB-8530-B868564FADC3}">
  <dimension ref="B1:K276"/>
  <sheetViews>
    <sheetView topLeftCell="A9" workbookViewId="0">
      <selection activeCell="N7" sqref="N7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73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24" t="s">
        <v>74</v>
      </c>
      <c r="C6" s="124"/>
      <c r="D6" s="124" t="s">
        <v>75</v>
      </c>
      <c r="E6" s="124"/>
      <c r="F6" s="124" t="s">
        <v>76</v>
      </c>
      <c r="G6" s="124"/>
      <c r="H6" s="27">
        <f>SUM(F8:F183)</f>
        <v>380704</v>
      </c>
      <c r="J6" s="28" t="s">
        <v>77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54" t="s">
        <v>85</v>
      </c>
      <c r="K7" t="s">
        <v>86</v>
      </c>
    </row>
    <row r="8" spans="2:11" x14ac:dyDescent="0.25">
      <c r="B8" s="30">
        <v>0</v>
      </c>
      <c r="C8" s="31">
        <v>0</v>
      </c>
      <c r="D8" s="32" t="str">
        <f>+E8</f>
        <v>Amberes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232000</v>
      </c>
    </row>
    <row r="9" spans="2:11" x14ac:dyDescent="0.25">
      <c r="B9" s="38">
        <v>0</v>
      </c>
      <c r="C9" s="31">
        <v>0</v>
      </c>
      <c r="D9" s="32" t="str">
        <f t="shared" ref="D9:D72" si="0">+E9</f>
        <v>Argentina</v>
      </c>
      <c r="E9" t="s">
        <v>90</v>
      </c>
      <c r="F9" s="39">
        <v>0</v>
      </c>
      <c r="G9" s="34" t="s">
        <v>88</v>
      </c>
      <c r="H9" s="40"/>
      <c r="J9" s="36" t="s">
        <v>91</v>
      </c>
      <c r="K9" s="37">
        <v>105836</v>
      </c>
    </row>
    <row r="10" spans="2:11" x14ac:dyDescent="0.25">
      <c r="B10" s="30">
        <v>0</v>
      </c>
      <c r="C10" s="31">
        <v>0</v>
      </c>
      <c r="D10" s="32" t="str">
        <f t="shared" si="0"/>
        <v>Aruba</v>
      </c>
      <c r="E10" t="s">
        <v>92</v>
      </c>
      <c r="F10" s="33">
        <v>0</v>
      </c>
      <c r="G10" s="34" t="s">
        <v>88</v>
      </c>
      <c r="H10" s="40"/>
      <c r="J10" s="36" t="s">
        <v>93</v>
      </c>
      <c r="K10" s="37">
        <v>5872</v>
      </c>
    </row>
    <row r="11" spans="2:11" x14ac:dyDescent="0.25">
      <c r="B11" s="30">
        <v>0</v>
      </c>
      <c r="C11" s="31">
        <v>0</v>
      </c>
      <c r="D11" s="32" t="str">
        <f t="shared" si="0"/>
        <v>Chicago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96</v>
      </c>
      <c r="K11" s="37">
        <v>4821</v>
      </c>
    </row>
    <row r="12" spans="2:11" x14ac:dyDescent="0.25">
      <c r="B12" s="30">
        <v>0</v>
      </c>
      <c r="C12" s="31">
        <v>0</v>
      </c>
      <c r="D12" s="32" t="str">
        <f t="shared" si="0"/>
        <v>Colombia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98</v>
      </c>
      <c r="K12" s="37">
        <v>2678</v>
      </c>
    </row>
    <row r="13" spans="2:11" x14ac:dyDescent="0.25">
      <c r="B13" s="30">
        <v>0</v>
      </c>
      <c r="C13" s="31">
        <v>0</v>
      </c>
      <c r="D13" s="32" t="str">
        <f t="shared" si="0"/>
        <v>Curazao</v>
      </c>
      <c r="E13" t="s">
        <v>99</v>
      </c>
      <c r="F13" s="33">
        <v>0</v>
      </c>
      <c r="G13" s="34" t="s">
        <v>88</v>
      </c>
      <c r="H13" s="40"/>
      <c r="J13" s="36" t="s">
        <v>100</v>
      </c>
      <c r="K13" s="37">
        <v>2341</v>
      </c>
    </row>
    <row r="14" spans="2:11" x14ac:dyDescent="0.25">
      <c r="B14" s="30">
        <v>0</v>
      </c>
      <c r="C14" s="31">
        <v>0</v>
      </c>
      <c r="D14" s="32" t="str">
        <f t="shared" si="0"/>
        <v>Islas Canarias</v>
      </c>
      <c r="E14" t="s">
        <v>101</v>
      </c>
      <c r="F14" s="33">
        <v>0</v>
      </c>
      <c r="G14" s="34" t="s">
        <v>88</v>
      </c>
      <c r="H14" s="40"/>
      <c r="J14" s="36" t="s">
        <v>102</v>
      </c>
      <c r="K14" s="37">
        <v>2340</v>
      </c>
    </row>
    <row r="15" spans="2:11" x14ac:dyDescent="0.25">
      <c r="B15" s="30">
        <v>0</v>
      </c>
      <c r="C15" s="31">
        <v>0</v>
      </c>
      <c r="D15" s="32" t="str">
        <f t="shared" si="0"/>
        <v>Los Angeles</v>
      </c>
      <c r="E15" t="s">
        <v>103</v>
      </c>
      <c r="F15" s="33">
        <v>0</v>
      </c>
      <c r="G15" s="34" t="s">
        <v>88</v>
      </c>
      <c r="H15" s="40"/>
      <c r="J15" s="36" t="s">
        <v>104</v>
      </c>
      <c r="K15" s="37">
        <v>1930</v>
      </c>
    </row>
    <row r="16" spans="2:11" x14ac:dyDescent="0.25">
      <c r="B16" s="30">
        <v>0</v>
      </c>
      <c r="C16" s="31">
        <v>0</v>
      </c>
      <c r="D16" s="32" t="str">
        <f t="shared" si="0"/>
        <v>Marsella</v>
      </c>
      <c r="E16" t="s">
        <v>105</v>
      </c>
      <c r="F16" s="33">
        <v>0</v>
      </c>
      <c r="G16" s="34" t="s">
        <v>88</v>
      </c>
      <c r="H16" s="40"/>
      <c r="J16" s="36" t="s">
        <v>106</v>
      </c>
      <c r="K16" s="37">
        <v>1927</v>
      </c>
    </row>
    <row r="17" spans="2:11" x14ac:dyDescent="0.25">
      <c r="B17" s="30">
        <v>0</v>
      </c>
      <c r="C17" s="31">
        <v>0</v>
      </c>
      <c r="D17" s="32" t="str">
        <f t="shared" si="0"/>
        <v>Mexico</v>
      </c>
      <c r="E17" t="s">
        <v>107</v>
      </c>
      <c r="F17" s="33">
        <v>0</v>
      </c>
      <c r="G17" s="34" t="s">
        <v>88</v>
      </c>
      <c r="H17" s="40"/>
      <c r="J17" s="36" t="s">
        <v>108</v>
      </c>
      <c r="K17" s="37">
        <v>1727</v>
      </c>
    </row>
    <row r="18" spans="2:11" x14ac:dyDescent="0.25">
      <c r="B18" s="30">
        <v>0</v>
      </c>
      <c r="C18" s="31">
        <v>0</v>
      </c>
      <c r="D18" s="32" t="str">
        <f t="shared" si="0"/>
        <v>Montreal</v>
      </c>
      <c r="E18" t="s">
        <v>109</v>
      </c>
      <c r="F18" s="33">
        <v>0</v>
      </c>
      <c r="G18" s="34" t="s">
        <v>88</v>
      </c>
      <c r="H18" s="40"/>
      <c r="J18" s="36" t="s">
        <v>110</v>
      </c>
      <c r="K18" s="37">
        <v>1668</v>
      </c>
    </row>
    <row r="19" spans="2:11" x14ac:dyDescent="0.25">
      <c r="B19" s="30">
        <v>0</v>
      </c>
      <c r="C19" s="31">
        <v>0</v>
      </c>
      <c r="D19" s="32" t="str">
        <f t="shared" si="0"/>
        <v>Saint Marteen</v>
      </c>
      <c r="E19" t="s">
        <v>111</v>
      </c>
      <c r="F19" s="33">
        <v>0</v>
      </c>
      <c r="G19" s="34" t="s">
        <v>88</v>
      </c>
      <c r="H19" s="40" t="s">
        <v>95</v>
      </c>
      <c r="J19" s="36" t="s">
        <v>112</v>
      </c>
      <c r="K19" s="37">
        <v>1453</v>
      </c>
    </row>
    <row r="20" spans="2:11" x14ac:dyDescent="0.25">
      <c r="B20" s="30">
        <v>0</v>
      </c>
      <c r="C20" s="31">
        <v>0</v>
      </c>
      <c r="D20" s="32" t="str">
        <f t="shared" si="0"/>
        <v>Toronto</v>
      </c>
      <c r="E20" t="s">
        <v>113</v>
      </c>
      <c r="F20" s="33">
        <v>0</v>
      </c>
      <c r="G20" s="34" t="s">
        <v>88</v>
      </c>
      <c r="H20" s="40"/>
      <c r="J20" s="36" t="s">
        <v>114</v>
      </c>
      <c r="K20" s="37">
        <v>1450</v>
      </c>
    </row>
    <row r="21" spans="2:11" x14ac:dyDescent="0.25">
      <c r="B21" s="30">
        <v>0</v>
      </c>
      <c r="C21" s="31">
        <v>0</v>
      </c>
      <c r="D21" s="32" t="str">
        <f t="shared" si="0"/>
        <v>Trinidad y Tobago</v>
      </c>
      <c r="E21" t="s">
        <v>115</v>
      </c>
      <c r="F21" s="33">
        <v>0</v>
      </c>
      <c r="G21" s="34" t="s">
        <v>88</v>
      </c>
      <c r="H21" s="40"/>
      <c r="J21" s="36" t="s">
        <v>116</v>
      </c>
      <c r="K21" s="37">
        <v>1343</v>
      </c>
    </row>
    <row r="22" spans="2:11" x14ac:dyDescent="0.25">
      <c r="B22" s="30">
        <v>0</v>
      </c>
      <c r="C22" s="31">
        <v>0</v>
      </c>
      <c r="D22" s="32" t="str">
        <f t="shared" si="0"/>
        <v>Valencia</v>
      </c>
      <c r="E22" t="s">
        <v>117</v>
      </c>
      <c r="F22" s="33">
        <v>0</v>
      </c>
      <c r="G22" s="34" t="s">
        <v>88</v>
      </c>
      <c r="H22" s="40" t="s">
        <v>95</v>
      </c>
      <c r="J22" s="36" t="s">
        <v>118</v>
      </c>
      <c r="K22" s="37">
        <v>1334</v>
      </c>
    </row>
    <row r="23" spans="2:11" x14ac:dyDescent="0.25">
      <c r="B23" s="30">
        <v>0</v>
      </c>
      <c r="C23" s="31">
        <v>0</v>
      </c>
      <c r="D23" s="32" t="str">
        <f t="shared" si="0"/>
        <v>Washington</v>
      </c>
      <c r="E23" t="s">
        <v>119</v>
      </c>
      <c r="F23" s="33">
        <v>0</v>
      </c>
      <c r="G23" s="34" t="s">
        <v>88</v>
      </c>
      <c r="H23" s="40"/>
      <c r="J23" s="36" t="s">
        <v>120</v>
      </c>
      <c r="K23" s="37">
        <v>1151</v>
      </c>
    </row>
    <row r="24" spans="2:11" x14ac:dyDescent="0.25">
      <c r="B24" s="30">
        <v>0</v>
      </c>
      <c r="C24" s="31">
        <v>0</v>
      </c>
      <c r="D24" s="32" t="str">
        <f t="shared" si="0"/>
        <v>Zurich</v>
      </c>
      <c r="E24" t="s">
        <v>121</v>
      </c>
      <c r="F24" s="33">
        <v>0</v>
      </c>
      <c r="G24" s="34" t="s">
        <v>88</v>
      </c>
      <c r="H24" s="40" t="s">
        <v>95</v>
      </c>
      <c r="J24" s="36" t="s">
        <v>122</v>
      </c>
      <c r="K24" s="37">
        <v>1142</v>
      </c>
    </row>
    <row r="25" spans="2:11" x14ac:dyDescent="0.25">
      <c r="B25" s="41">
        <v>6900548</v>
      </c>
      <c r="C25" s="36">
        <v>6900550</v>
      </c>
      <c r="D25" s="32" t="str">
        <f t="shared" si="0"/>
        <v>Guadalupe</v>
      </c>
      <c r="E25" s="42" t="s">
        <v>123</v>
      </c>
      <c r="F25" s="33">
        <f t="shared" ref="F25:F88" si="1">+C25-B25+1</f>
        <v>3</v>
      </c>
      <c r="G25" s="34" t="s">
        <v>124</v>
      </c>
      <c r="H25" s="40"/>
      <c r="J25" s="36" t="s">
        <v>125</v>
      </c>
      <c r="K25" s="37">
        <v>1126</v>
      </c>
    </row>
    <row r="26" spans="2:11" x14ac:dyDescent="0.25">
      <c r="B26" s="41">
        <v>7161601</v>
      </c>
      <c r="C26" s="36">
        <v>7161846</v>
      </c>
      <c r="D26" s="32" t="str">
        <f t="shared" si="0"/>
        <v>Miami</v>
      </c>
      <c r="E26" t="s">
        <v>96</v>
      </c>
      <c r="F26" s="33">
        <f t="shared" si="1"/>
        <v>246</v>
      </c>
      <c r="G26" s="34" t="s">
        <v>124</v>
      </c>
      <c r="H26" s="40" t="s">
        <v>126</v>
      </c>
      <c r="J26" s="36" t="s">
        <v>127</v>
      </c>
      <c r="K26" s="37">
        <v>951</v>
      </c>
    </row>
    <row r="27" spans="2:11" x14ac:dyDescent="0.25">
      <c r="B27" s="41">
        <v>7161848</v>
      </c>
      <c r="C27" s="36">
        <v>7161901</v>
      </c>
      <c r="D27" s="32" t="str">
        <f t="shared" si="0"/>
        <v>Miami</v>
      </c>
      <c r="E27" t="s">
        <v>96</v>
      </c>
      <c r="F27" s="33">
        <f t="shared" si="1"/>
        <v>54</v>
      </c>
      <c r="G27" s="34" t="s">
        <v>124</v>
      </c>
      <c r="H27" s="40"/>
      <c r="J27" s="36" t="s">
        <v>128</v>
      </c>
      <c r="K27" s="37">
        <v>853</v>
      </c>
    </row>
    <row r="28" spans="2:11" x14ac:dyDescent="0.25">
      <c r="B28" s="41">
        <v>7161903</v>
      </c>
      <c r="C28" s="36">
        <v>7161963</v>
      </c>
      <c r="D28" s="32" t="str">
        <f t="shared" si="0"/>
        <v>Miami</v>
      </c>
      <c r="E28" t="s">
        <v>96</v>
      </c>
      <c r="F28" s="33">
        <f t="shared" si="1"/>
        <v>61</v>
      </c>
      <c r="G28" s="34" t="s">
        <v>124</v>
      </c>
      <c r="H28" s="40"/>
      <c r="J28" s="36" t="s">
        <v>129</v>
      </c>
      <c r="K28" s="37">
        <v>839</v>
      </c>
    </row>
    <row r="29" spans="2:11" x14ac:dyDescent="0.25">
      <c r="B29" s="41">
        <v>7161965</v>
      </c>
      <c r="C29" s="36">
        <v>7162583</v>
      </c>
      <c r="D29" s="32" t="str">
        <f t="shared" si="0"/>
        <v>Miami</v>
      </c>
      <c r="E29" t="s">
        <v>96</v>
      </c>
      <c r="F29" s="33">
        <f t="shared" si="1"/>
        <v>619</v>
      </c>
      <c r="G29" s="34" t="s">
        <v>124</v>
      </c>
      <c r="H29" s="40"/>
      <c r="J29" s="36" t="s">
        <v>130</v>
      </c>
      <c r="K29" s="37">
        <v>748</v>
      </c>
    </row>
    <row r="30" spans="2:11" x14ac:dyDescent="0.25">
      <c r="B30" s="41">
        <v>7162585</v>
      </c>
      <c r="C30" s="36">
        <v>7162601</v>
      </c>
      <c r="D30" s="32" t="str">
        <f t="shared" si="0"/>
        <v>Miami</v>
      </c>
      <c r="E30" t="s">
        <v>96</v>
      </c>
      <c r="F30" s="33">
        <f t="shared" si="1"/>
        <v>17</v>
      </c>
      <c r="G30" s="34" t="s">
        <v>124</v>
      </c>
      <c r="H30" s="40"/>
      <c r="J30" s="36" t="s">
        <v>131</v>
      </c>
      <c r="K30" s="37">
        <v>744</v>
      </c>
    </row>
    <row r="31" spans="2:11" x14ac:dyDescent="0.25">
      <c r="B31" s="41">
        <v>7162603</v>
      </c>
      <c r="C31" s="36">
        <v>7162658</v>
      </c>
      <c r="D31" s="32" t="str">
        <f t="shared" si="0"/>
        <v>Miami</v>
      </c>
      <c r="E31" t="s">
        <v>96</v>
      </c>
      <c r="F31" s="33">
        <f t="shared" si="1"/>
        <v>56</v>
      </c>
      <c r="G31" s="34" t="s">
        <v>124</v>
      </c>
      <c r="H31" s="40"/>
      <c r="J31" s="36" t="s">
        <v>132</v>
      </c>
      <c r="K31" s="37">
        <v>664</v>
      </c>
    </row>
    <row r="32" spans="2:11" x14ac:dyDescent="0.25">
      <c r="B32" s="41">
        <v>7162661</v>
      </c>
      <c r="C32" s="36">
        <v>7162673</v>
      </c>
      <c r="D32" s="32" t="str">
        <f t="shared" si="0"/>
        <v>Miami</v>
      </c>
      <c r="E32" t="s">
        <v>96</v>
      </c>
      <c r="F32" s="33">
        <f t="shared" si="1"/>
        <v>13</v>
      </c>
      <c r="G32" s="34" t="s">
        <v>124</v>
      </c>
      <c r="H32" s="40"/>
      <c r="J32" s="36" t="s">
        <v>133</v>
      </c>
      <c r="K32" s="37">
        <v>600</v>
      </c>
    </row>
    <row r="33" spans="2:11" x14ac:dyDescent="0.25">
      <c r="B33" s="41">
        <v>7162676</v>
      </c>
      <c r="C33" s="36">
        <v>7162677</v>
      </c>
      <c r="D33" s="32" t="str">
        <f t="shared" si="0"/>
        <v>Miami</v>
      </c>
      <c r="E33" t="s">
        <v>96</v>
      </c>
      <c r="F33" s="33">
        <f t="shared" si="1"/>
        <v>2</v>
      </c>
      <c r="G33" s="34" t="s">
        <v>124</v>
      </c>
      <c r="H33" s="40"/>
      <c r="J33" s="36" t="s">
        <v>134</v>
      </c>
      <c r="K33" s="37">
        <v>541</v>
      </c>
    </row>
    <row r="34" spans="2:11" x14ac:dyDescent="0.25">
      <c r="B34" s="41">
        <v>7162679</v>
      </c>
      <c r="C34" s="36">
        <v>7162681</v>
      </c>
      <c r="D34" s="32" t="str">
        <f t="shared" si="0"/>
        <v>Miami</v>
      </c>
      <c r="E34" t="s">
        <v>96</v>
      </c>
      <c r="F34" s="33">
        <f t="shared" si="1"/>
        <v>3</v>
      </c>
      <c r="G34" s="34" t="s">
        <v>124</v>
      </c>
      <c r="H34" s="40"/>
      <c r="J34" s="36" t="s">
        <v>135</v>
      </c>
      <c r="K34" s="37">
        <v>470</v>
      </c>
    </row>
    <row r="35" spans="2:11" x14ac:dyDescent="0.25">
      <c r="B35" s="41">
        <v>7162683</v>
      </c>
      <c r="C35" s="36">
        <v>7162697</v>
      </c>
      <c r="D35" s="32" t="str">
        <f t="shared" si="0"/>
        <v>Miami</v>
      </c>
      <c r="E35" t="s">
        <v>96</v>
      </c>
      <c r="F35" s="33">
        <f t="shared" si="1"/>
        <v>15</v>
      </c>
      <c r="G35" s="34" t="s">
        <v>124</v>
      </c>
      <c r="H35" s="40"/>
      <c r="J35" s="36" t="s">
        <v>136</v>
      </c>
      <c r="K35" s="37">
        <v>369</v>
      </c>
    </row>
    <row r="36" spans="2:11" x14ac:dyDescent="0.25">
      <c r="B36" s="41">
        <v>7162699</v>
      </c>
      <c r="C36" s="36">
        <v>7162757</v>
      </c>
      <c r="D36" s="32" t="str">
        <f t="shared" si="0"/>
        <v>Miami</v>
      </c>
      <c r="E36" t="s">
        <v>96</v>
      </c>
      <c r="F36" s="33">
        <f t="shared" si="1"/>
        <v>59</v>
      </c>
      <c r="G36" s="34" t="s">
        <v>124</v>
      </c>
      <c r="H36" s="40"/>
      <c r="J36" s="36" t="s">
        <v>137</v>
      </c>
      <c r="K36" s="37">
        <v>357</v>
      </c>
    </row>
    <row r="37" spans="2:11" x14ac:dyDescent="0.25">
      <c r="B37" s="41">
        <v>7162759</v>
      </c>
      <c r="C37" s="36">
        <v>7162764</v>
      </c>
      <c r="D37" s="32" t="str">
        <f t="shared" si="0"/>
        <v>Miami</v>
      </c>
      <c r="E37" t="s">
        <v>96</v>
      </c>
      <c r="F37" s="33">
        <f t="shared" si="1"/>
        <v>6</v>
      </c>
      <c r="G37" s="34" t="s">
        <v>124</v>
      </c>
      <c r="H37" s="40"/>
      <c r="J37" s="36" t="s">
        <v>138</v>
      </c>
      <c r="K37" s="37">
        <v>290</v>
      </c>
    </row>
    <row r="38" spans="2:11" x14ac:dyDescent="0.25">
      <c r="B38" s="41">
        <v>7162766</v>
      </c>
      <c r="C38" s="36">
        <v>7162777</v>
      </c>
      <c r="D38" s="32" t="str">
        <f t="shared" si="0"/>
        <v>Miami</v>
      </c>
      <c r="E38" t="s">
        <v>96</v>
      </c>
      <c r="F38" s="33">
        <f t="shared" si="1"/>
        <v>12</v>
      </c>
      <c r="G38" s="34" t="s">
        <v>124</v>
      </c>
      <c r="H38" s="40"/>
      <c r="J38" s="36" t="s">
        <v>139</v>
      </c>
      <c r="K38" s="37">
        <v>286</v>
      </c>
    </row>
    <row r="39" spans="2:11" x14ac:dyDescent="0.25">
      <c r="B39" s="41">
        <v>7253035</v>
      </c>
      <c r="C39" s="36">
        <v>7253037</v>
      </c>
      <c r="D39" s="32" t="str">
        <f t="shared" si="0"/>
        <v>Hamburgo</v>
      </c>
      <c r="E39" t="s">
        <v>140</v>
      </c>
      <c r="F39" s="33">
        <f t="shared" si="1"/>
        <v>3</v>
      </c>
      <c r="G39" s="34" t="s">
        <v>124</v>
      </c>
      <c r="H39" s="40" t="s">
        <v>141</v>
      </c>
      <c r="J39" s="36" t="s">
        <v>140</v>
      </c>
      <c r="K39" s="37">
        <v>271</v>
      </c>
    </row>
    <row r="40" spans="2:11" x14ac:dyDescent="0.25">
      <c r="B40" s="41">
        <v>7322383</v>
      </c>
      <c r="C40" s="36">
        <v>7322411</v>
      </c>
      <c r="D40" s="32" t="str">
        <f t="shared" si="0"/>
        <v>Guadalupe</v>
      </c>
      <c r="E40" s="42" t="s">
        <v>123</v>
      </c>
      <c r="F40" s="33">
        <f t="shared" si="1"/>
        <v>29</v>
      </c>
      <c r="G40" s="34" t="s">
        <v>124</v>
      </c>
      <c r="H40" s="40"/>
      <c r="J40" s="36" t="s">
        <v>142</v>
      </c>
      <c r="K40" s="37">
        <v>182</v>
      </c>
    </row>
    <row r="41" spans="2:11" x14ac:dyDescent="0.25">
      <c r="B41" s="41">
        <v>7383097</v>
      </c>
      <c r="C41" s="36">
        <v>7383097</v>
      </c>
      <c r="D41" s="32" t="str">
        <f t="shared" si="0"/>
        <v>Hamburgo</v>
      </c>
      <c r="E41" t="s">
        <v>140</v>
      </c>
      <c r="F41" s="33">
        <f t="shared" si="1"/>
        <v>1</v>
      </c>
      <c r="G41" s="34" t="s">
        <v>124</v>
      </c>
      <c r="H41" s="40"/>
      <c r="J41" s="36" t="s">
        <v>143</v>
      </c>
      <c r="K41" s="37">
        <v>139</v>
      </c>
    </row>
    <row r="42" spans="2:11" x14ac:dyDescent="0.25">
      <c r="B42" s="41">
        <v>7383493</v>
      </c>
      <c r="C42" s="36">
        <v>7383530</v>
      </c>
      <c r="D42" s="32" t="str">
        <f t="shared" si="0"/>
        <v>Guadalupe</v>
      </c>
      <c r="E42" s="42" t="s">
        <v>123</v>
      </c>
      <c r="F42" s="33">
        <f t="shared" si="1"/>
        <v>38</v>
      </c>
      <c r="G42" s="34" t="s">
        <v>124</v>
      </c>
      <c r="H42" s="40"/>
      <c r="J42" s="36" t="s">
        <v>123</v>
      </c>
      <c r="K42" s="37">
        <v>110</v>
      </c>
    </row>
    <row r="43" spans="2:11" x14ac:dyDescent="0.25">
      <c r="B43" s="41">
        <v>7452931</v>
      </c>
      <c r="C43" s="36">
        <v>7452950</v>
      </c>
      <c r="D43" s="32" t="str">
        <f t="shared" si="0"/>
        <v>Guadalupe</v>
      </c>
      <c r="E43" s="42" t="s">
        <v>123</v>
      </c>
      <c r="F43" s="33">
        <f t="shared" si="1"/>
        <v>20</v>
      </c>
      <c r="G43" s="34" t="s">
        <v>124</v>
      </c>
      <c r="H43" s="40"/>
      <c r="J43" s="36" t="s">
        <v>144</v>
      </c>
      <c r="K43" s="37">
        <v>93</v>
      </c>
    </row>
    <row r="44" spans="2:11" x14ac:dyDescent="0.25">
      <c r="B44" s="36">
        <v>7480531</v>
      </c>
      <c r="C44" s="36">
        <v>7480550</v>
      </c>
      <c r="D44" s="32" t="str">
        <f t="shared" si="0"/>
        <v>Guadalupe</v>
      </c>
      <c r="E44" s="42" t="s">
        <v>123</v>
      </c>
      <c r="F44" s="33">
        <f t="shared" si="1"/>
        <v>20</v>
      </c>
      <c r="G44" s="34" t="s">
        <v>124</v>
      </c>
      <c r="H44" s="40"/>
      <c r="J44" s="36" t="s">
        <v>145</v>
      </c>
      <c r="K44" s="37">
        <v>35</v>
      </c>
    </row>
    <row r="45" spans="2:11" x14ac:dyDescent="0.25">
      <c r="B45" s="41">
        <v>7655930</v>
      </c>
      <c r="C45" s="36">
        <v>7655930</v>
      </c>
      <c r="D45" s="32" t="str">
        <f t="shared" si="0"/>
        <v>Nueva York</v>
      </c>
      <c r="E45" t="s">
        <v>93</v>
      </c>
      <c r="F45" s="33">
        <f t="shared" si="1"/>
        <v>1</v>
      </c>
      <c r="G45" s="34" t="s">
        <v>124</v>
      </c>
      <c r="H45" s="40" t="s">
        <v>146</v>
      </c>
      <c r="J45" s="36" t="s">
        <v>147</v>
      </c>
      <c r="K45" s="37">
        <v>16</v>
      </c>
    </row>
    <row r="46" spans="2:11" x14ac:dyDescent="0.25">
      <c r="B46" s="41">
        <v>7655946</v>
      </c>
      <c r="C46" s="36">
        <v>7655948</v>
      </c>
      <c r="D46" s="32" t="str">
        <f t="shared" si="0"/>
        <v>Nueva York</v>
      </c>
      <c r="E46" t="s">
        <v>93</v>
      </c>
      <c r="F46" s="33">
        <f t="shared" si="1"/>
        <v>3</v>
      </c>
      <c r="G46" s="34" t="s">
        <v>124</v>
      </c>
      <c r="H46" s="40"/>
      <c r="J46" s="36" t="s">
        <v>148</v>
      </c>
      <c r="K46" s="37">
        <v>7</v>
      </c>
    </row>
    <row r="47" spans="2:11" x14ac:dyDescent="0.25">
      <c r="B47" s="41">
        <v>7660626</v>
      </c>
      <c r="C47" s="36">
        <v>7660660</v>
      </c>
      <c r="D47" s="32" t="str">
        <f t="shared" si="0"/>
        <v>Antigua y Barbuda</v>
      </c>
      <c r="E47" t="s">
        <v>145</v>
      </c>
      <c r="F47" s="33">
        <f t="shared" si="1"/>
        <v>35</v>
      </c>
      <c r="G47" s="34" t="s">
        <v>124</v>
      </c>
      <c r="H47" s="40" t="s">
        <v>149</v>
      </c>
      <c r="J47" s="36" t="s">
        <v>111</v>
      </c>
      <c r="K47" s="37">
        <v>0</v>
      </c>
    </row>
    <row r="48" spans="2:11" x14ac:dyDescent="0.25">
      <c r="B48" s="41">
        <v>7713417</v>
      </c>
      <c r="C48" s="36">
        <v>7713419</v>
      </c>
      <c r="D48" s="32" t="str">
        <f t="shared" si="0"/>
        <v>Nueva York</v>
      </c>
      <c r="E48" t="s">
        <v>93</v>
      </c>
      <c r="F48" s="33">
        <f t="shared" si="1"/>
        <v>3</v>
      </c>
      <c r="G48" s="34" t="s">
        <v>124</v>
      </c>
      <c r="H48" s="40"/>
      <c r="J48" s="36" t="s">
        <v>113</v>
      </c>
      <c r="K48" s="37">
        <v>0</v>
      </c>
    </row>
    <row r="49" spans="2:11" x14ac:dyDescent="0.25">
      <c r="B49" s="41">
        <v>7715401</v>
      </c>
      <c r="C49" s="36">
        <v>7715403</v>
      </c>
      <c r="D49" s="32" t="str">
        <f t="shared" si="0"/>
        <v>Nueva York</v>
      </c>
      <c r="E49" t="s">
        <v>93</v>
      </c>
      <c r="F49" s="33">
        <f t="shared" si="1"/>
        <v>3</v>
      </c>
      <c r="G49" s="34" t="s">
        <v>124</v>
      </c>
      <c r="H49" s="40"/>
      <c r="J49" s="36" t="s">
        <v>90</v>
      </c>
      <c r="K49" s="37">
        <v>0</v>
      </c>
    </row>
    <row r="50" spans="2:11" x14ac:dyDescent="0.25">
      <c r="B50" s="41">
        <v>7715406</v>
      </c>
      <c r="C50" s="36">
        <v>7715410</v>
      </c>
      <c r="D50" s="32" t="str">
        <f t="shared" si="0"/>
        <v>Nueva York</v>
      </c>
      <c r="E50" t="s">
        <v>93</v>
      </c>
      <c r="F50" s="33">
        <f t="shared" si="1"/>
        <v>5</v>
      </c>
      <c r="G50" s="34" t="s">
        <v>124</v>
      </c>
      <c r="H50" s="40"/>
      <c r="J50" s="36" t="s">
        <v>107</v>
      </c>
      <c r="K50" s="37">
        <v>0</v>
      </c>
    </row>
    <row r="51" spans="2:11" x14ac:dyDescent="0.25">
      <c r="B51" s="41">
        <v>7715421</v>
      </c>
      <c r="C51" s="36">
        <v>7715427</v>
      </c>
      <c r="D51" s="32" t="str">
        <f t="shared" si="0"/>
        <v>Nueva York</v>
      </c>
      <c r="E51" t="s">
        <v>93</v>
      </c>
      <c r="F51" s="33">
        <f t="shared" si="1"/>
        <v>7</v>
      </c>
      <c r="G51" s="34" t="s">
        <v>124</v>
      </c>
      <c r="H51" s="40"/>
      <c r="J51" s="36" t="s">
        <v>94</v>
      </c>
      <c r="K51" s="37">
        <v>0</v>
      </c>
    </row>
    <row r="52" spans="2:11" x14ac:dyDescent="0.25">
      <c r="B52" s="41">
        <v>7715429</v>
      </c>
      <c r="C52" s="36">
        <v>7715429</v>
      </c>
      <c r="D52" s="32" t="str">
        <f t="shared" si="0"/>
        <v>Nueva York</v>
      </c>
      <c r="E52" t="s">
        <v>93</v>
      </c>
      <c r="F52" s="33">
        <f t="shared" si="1"/>
        <v>1</v>
      </c>
      <c r="G52" s="34" t="s">
        <v>124</v>
      </c>
      <c r="H52" s="40"/>
      <c r="J52" s="36" t="s">
        <v>119</v>
      </c>
      <c r="K52" s="37">
        <v>0</v>
      </c>
    </row>
    <row r="53" spans="2:11" x14ac:dyDescent="0.25">
      <c r="B53" s="41">
        <v>7715430</v>
      </c>
      <c r="C53" s="36">
        <v>7715431</v>
      </c>
      <c r="D53" s="32" t="str">
        <f t="shared" si="0"/>
        <v>Nueva York</v>
      </c>
      <c r="E53" t="s">
        <v>93</v>
      </c>
      <c r="F53" s="33">
        <f t="shared" si="1"/>
        <v>2</v>
      </c>
      <c r="G53" s="34" t="s">
        <v>124</v>
      </c>
      <c r="H53" s="40"/>
      <c r="J53" s="36" t="s">
        <v>87</v>
      </c>
      <c r="K53" s="37">
        <v>0</v>
      </c>
    </row>
    <row r="54" spans="2:11" x14ac:dyDescent="0.25">
      <c r="B54" s="41">
        <v>7756799</v>
      </c>
      <c r="C54" s="36">
        <v>7756799</v>
      </c>
      <c r="D54" s="32" t="str">
        <f t="shared" si="0"/>
        <v>Panama</v>
      </c>
      <c r="E54" t="s">
        <v>136</v>
      </c>
      <c r="F54" s="33">
        <f t="shared" si="1"/>
        <v>1</v>
      </c>
      <c r="G54" s="34" t="s">
        <v>124</v>
      </c>
      <c r="H54" s="40"/>
      <c r="J54" s="36" t="s">
        <v>117</v>
      </c>
      <c r="K54" s="37">
        <v>0</v>
      </c>
    </row>
    <row r="55" spans="2:11" x14ac:dyDescent="0.25">
      <c r="B55" s="41">
        <v>7855296</v>
      </c>
      <c r="C55" s="36">
        <v>7855296</v>
      </c>
      <c r="D55" s="32" t="str">
        <f t="shared" si="0"/>
        <v>Amsterdam</v>
      </c>
      <c r="E55" t="s">
        <v>138</v>
      </c>
      <c r="F55" s="33">
        <f t="shared" si="1"/>
        <v>1</v>
      </c>
      <c r="G55" s="34" t="s">
        <v>124</v>
      </c>
      <c r="H55" s="40"/>
      <c r="J55" s="36" t="s">
        <v>92</v>
      </c>
      <c r="K55" s="37">
        <v>0</v>
      </c>
    </row>
    <row r="56" spans="2:11" x14ac:dyDescent="0.25">
      <c r="B56" s="41">
        <v>7922431</v>
      </c>
      <c r="C56" s="36">
        <v>7922431</v>
      </c>
      <c r="D56" s="32" t="str">
        <f t="shared" si="0"/>
        <v>Nueva York</v>
      </c>
      <c r="E56" t="s">
        <v>93</v>
      </c>
      <c r="F56" s="33">
        <f t="shared" si="1"/>
        <v>1</v>
      </c>
      <c r="G56" s="34" t="s">
        <v>124</v>
      </c>
      <c r="H56" s="40"/>
      <c r="J56" s="36" t="s">
        <v>105</v>
      </c>
      <c r="K56" s="37">
        <v>0</v>
      </c>
    </row>
    <row r="57" spans="2:11" x14ac:dyDescent="0.25">
      <c r="B57" s="41">
        <v>7922436</v>
      </c>
      <c r="C57" s="36">
        <v>7922436</v>
      </c>
      <c r="D57" s="32" t="str">
        <f t="shared" si="0"/>
        <v>Nueva York</v>
      </c>
      <c r="E57" t="s">
        <v>93</v>
      </c>
      <c r="F57" s="33">
        <f t="shared" si="1"/>
        <v>1</v>
      </c>
      <c r="G57" s="34" t="s">
        <v>124</v>
      </c>
      <c r="H57" s="40"/>
      <c r="J57" s="36" t="s">
        <v>97</v>
      </c>
      <c r="K57" s="37">
        <v>0</v>
      </c>
    </row>
    <row r="58" spans="2:11" x14ac:dyDescent="0.25">
      <c r="B58" s="41">
        <v>7922440</v>
      </c>
      <c r="C58" s="36">
        <v>7922440</v>
      </c>
      <c r="D58" s="32" t="str">
        <f t="shared" si="0"/>
        <v>Nueva York</v>
      </c>
      <c r="E58" t="s">
        <v>93</v>
      </c>
      <c r="F58" s="33">
        <f t="shared" si="1"/>
        <v>1</v>
      </c>
      <c r="G58" s="34" t="s">
        <v>124</v>
      </c>
      <c r="H58" s="40"/>
      <c r="J58" s="36" t="s">
        <v>121</v>
      </c>
      <c r="K58" s="37">
        <v>0</v>
      </c>
    </row>
    <row r="59" spans="2:11" x14ac:dyDescent="0.25">
      <c r="B59" s="41">
        <v>7946472</v>
      </c>
      <c r="C59" s="36">
        <v>7946512</v>
      </c>
      <c r="D59" s="32" t="str">
        <f t="shared" si="0"/>
        <v>Amsterdam</v>
      </c>
      <c r="E59" t="s">
        <v>138</v>
      </c>
      <c r="F59" s="33">
        <f t="shared" si="1"/>
        <v>41</v>
      </c>
      <c r="G59" s="34" t="s">
        <v>124</v>
      </c>
      <c r="H59" s="40"/>
      <c r="J59" s="36" t="s">
        <v>103</v>
      </c>
      <c r="K59" s="37">
        <v>0</v>
      </c>
    </row>
    <row r="60" spans="2:11" x14ac:dyDescent="0.25">
      <c r="B60" s="41">
        <v>8032883</v>
      </c>
      <c r="C60" s="36">
        <v>8032957</v>
      </c>
      <c r="D60" s="32" t="str">
        <f t="shared" si="0"/>
        <v>New Orleans</v>
      </c>
      <c r="E60" t="s">
        <v>139</v>
      </c>
      <c r="F60" s="33">
        <f t="shared" si="1"/>
        <v>75</v>
      </c>
      <c r="G60" s="34" t="s">
        <v>124</v>
      </c>
      <c r="H60" s="40"/>
      <c r="J60" s="36" t="s">
        <v>101</v>
      </c>
      <c r="K60" s="37">
        <v>0</v>
      </c>
    </row>
    <row r="61" spans="2:11" x14ac:dyDescent="0.25">
      <c r="B61" s="41">
        <v>8048681</v>
      </c>
      <c r="C61" s="36">
        <v>8048877</v>
      </c>
      <c r="D61" s="32" t="str">
        <f t="shared" si="0"/>
        <v>Miami</v>
      </c>
      <c r="E61" t="s">
        <v>96</v>
      </c>
      <c r="F61" s="33">
        <f t="shared" si="1"/>
        <v>197</v>
      </c>
      <c r="G61" s="34" t="s">
        <v>124</v>
      </c>
      <c r="H61" s="40"/>
      <c r="J61" s="36" t="s">
        <v>115</v>
      </c>
      <c r="K61" s="37">
        <v>0</v>
      </c>
    </row>
    <row r="62" spans="2:11" x14ac:dyDescent="0.25">
      <c r="B62" s="41">
        <v>8141281</v>
      </c>
      <c r="C62" s="36">
        <v>8141359</v>
      </c>
      <c r="D62" s="32" t="str">
        <f t="shared" si="0"/>
        <v>Amsterdam</v>
      </c>
      <c r="E62" t="s">
        <v>138</v>
      </c>
      <c r="F62" s="33">
        <f t="shared" si="1"/>
        <v>79</v>
      </c>
      <c r="G62" s="34" t="s">
        <v>124</v>
      </c>
      <c r="H62" s="40"/>
      <c r="J62" s="36" t="s">
        <v>99</v>
      </c>
      <c r="K62" s="37">
        <v>0</v>
      </c>
    </row>
    <row r="63" spans="2:11" x14ac:dyDescent="0.25">
      <c r="B63" s="41">
        <v>8172051</v>
      </c>
      <c r="C63" s="36">
        <v>8172080</v>
      </c>
      <c r="D63" s="32" t="str">
        <f t="shared" si="0"/>
        <v>Nueva York</v>
      </c>
      <c r="E63" t="s">
        <v>93</v>
      </c>
      <c r="F63" s="33">
        <f t="shared" si="1"/>
        <v>30</v>
      </c>
      <c r="G63" s="34" t="s">
        <v>124</v>
      </c>
      <c r="H63" s="40"/>
      <c r="J63" s="36" t="s">
        <v>109</v>
      </c>
      <c r="K63" s="37">
        <v>0</v>
      </c>
    </row>
    <row r="64" spans="2:11" x14ac:dyDescent="0.25">
      <c r="B64" s="41">
        <v>8178222</v>
      </c>
      <c r="C64" s="36">
        <v>8178253</v>
      </c>
      <c r="D64" s="32" t="str">
        <f t="shared" si="0"/>
        <v>Amsterdam</v>
      </c>
      <c r="E64" t="s">
        <v>138</v>
      </c>
      <c r="F64" s="33">
        <f t="shared" si="1"/>
        <v>32</v>
      </c>
      <c r="G64" s="34" t="s">
        <v>124</v>
      </c>
      <c r="H64" s="40"/>
      <c r="J64" s="36" t="s">
        <v>150</v>
      </c>
      <c r="K64" s="37">
        <v>380704</v>
      </c>
    </row>
    <row r="65" spans="2:8" x14ac:dyDescent="0.25">
      <c r="B65" s="41">
        <v>8196483</v>
      </c>
      <c r="C65" s="36">
        <v>8197106</v>
      </c>
      <c r="D65" s="32" t="str">
        <f t="shared" si="0"/>
        <v>Miami</v>
      </c>
      <c r="E65" t="s">
        <v>96</v>
      </c>
      <c r="F65" s="33">
        <f t="shared" si="1"/>
        <v>624</v>
      </c>
      <c r="G65" s="34" t="s">
        <v>124</v>
      </c>
      <c r="H65" s="40"/>
    </row>
    <row r="66" spans="2:8" x14ac:dyDescent="0.25">
      <c r="B66" s="41">
        <v>8227441</v>
      </c>
      <c r="C66" s="36">
        <v>8227468</v>
      </c>
      <c r="D66" s="32" t="str">
        <f t="shared" si="0"/>
        <v>Hamburgo</v>
      </c>
      <c r="E66" t="s">
        <v>140</v>
      </c>
      <c r="F66" s="33">
        <f t="shared" si="1"/>
        <v>28</v>
      </c>
      <c r="G66" s="34" t="s">
        <v>124</v>
      </c>
      <c r="H66" s="40"/>
    </row>
    <row r="67" spans="2:8" x14ac:dyDescent="0.25">
      <c r="B67" s="41">
        <v>8316521</v>
      </c>
      <c r="C67" s="36">
        <v>8316780</v>
      </c>
      <c r="D67" s="32" t="str">
        <f t="shared" si="0"/>
        <v>Miami</v>
      </c>
      <c r="E67" t="s">
        <v>96</v>
      </c>
      <c r="F67" s="33">
        <f t="shared" si="1"/>
        <v>260</v>
      </c>
      <c r="G67" s="34" t="s">
        <v>124</v>
      </c>
      <c r="H67" s="40"/>
    </row>
    <row r="68" spans="2:8" x14ac:dyDescent="0.25">
      <c r="B68" s="41">
        <v>8389961</v>
      </c>
      <c r="C68" s="36">
        <v>8390213</v>
      </c>
      <c r="D68" s="32" t="str">
        <f t="shared" si="0"/>
        <v>Miami</v>
      </c>
      <c r="E68" t="s">
        <v>96</v>
      </c>
      <c r="F68" s="33">
        <f t="shared" si="1"/>
        <v>253</v>
      </c>
      <c r="G68" s="34" t="s">
        <v>124</v>
      </c>
      <c r="H68" s="40"/>
    </row>
    <row r="69" spans="2:8" x14ac:dyDescent="0.25">
      <c r="B69" s="41">
        <v>8402521</v>
      </c>
      <c r="C69" s="36">
        <v>8402836</v>
      </c>
      <c r="D69" s="32" t="str">
        <f t="shared" si="0"/>
        <v>Miami</v>
      </c>
      <c r="E69" t="s">
        <v>96</v>
      </c>
      <c r="F69" s="33">
        <f t="shared" si="1"/>
        <v>316</v>
      </c>
      <c r="G69" s="34" t="s">
        <v>124</v>
      </c>
      <c r="H69" s="40"/>
    </row>
    <row r="70" spans="2:8" x14ac:dyDescent="0.25">
      <c r="B70" s="41">
        <v>8403002</v>
      </c>
      <c r="C70" s="36">
        <v>8403054</v>
      </c>
      <c r="D70" s="32" t="str">
        <f t="shared" si="0"/>
        <v>Amsterdam</v>
      </c>
      <c r="E70" t="s">
        <v>138</v>
      </c>
      <c r="F70" s="33">
        <f t="shared" si="1"/>
        <v>53</v>
      </c>
      <c r="G70" s="34" t="s">
        <v>124</v>
      </c>
      <c r="H70" s="40"/>
    </row>
    <row r="71" spans="2:8" x14ac:dyDescent="0.25">
      <c r="B71" s="41">
        <v>8425440</v>
      </c>
      <c r="C71" s="36">
        <v>8425491</v>
      </c>
      <c r="D71" s="32" t="str">
        <f t="shared" si="0"/>
        <v>Amsterdam</v>
      </c>
      <c r="E71" t="s">
        <v>138</v>
      </c>
      <c r="F71" s="33">
        <f t="shared" si="1"/>
        <v>52</v>
      </c>
      <c r="G71" s="34" t="s">
        <v>124</v>
      </c>
      <c r="H71" s="40"/>
    </row>
    <row r="72" spans="2:8" x14ac:dyDescent="0.25">
      <c r="B72" s="41">
        <v>8546351</v>
      </c>
      <c r="C72" s="36">
        <v>8546737</v>
      </c>
      <c r="D72" s="32" t="str">
        <f t="shared" si="0"/>
        <v>Miami</v>
      </c>
      <c r="E72" t="s">
        <v>96</v>
      </c>
      <c r="F72" s="33">
        <f t="shared" si="1"/>
        <v>387</v>
      </c>
      <c r="G72" s="34" t="s">
        <v>124</v>
      </c>
      <c r="H72" s="40"/>
    </row>
    <row r="73" spans="2:8" x14ac:dyDescent="0.25">
      <c r="B73" s="41">
        <v>8586042</v>
      </c>
      <c r="C73" s="36">
        <v>8586059</v>
      </c>
      <c r="D73" s="32" t="str">
        <f t="shared" ref="D73:D136" si="2">+E73</f>
        <v>Amsterdam</v>
      </c>
      <c r="E73" t="s">
        <v>138</v>
      </c>
      <c r="F73" s="33">
        <f t="shared" si="1"/>
        <v>18</v>
      </c>
      <c r="G73" s="34" t="s">
        <v>124</v>
      </c>
      <c r="H73" s="40"/>
    </row>
    <row r="74" spans="2:8" x14ac:dyDescent="0.25">
      <c r="B74" s="41">
        <v>8589231</v>
      </c>
      <c r="C74" s="36">
        <v>8589274</v>
      </c>
      <c r="D74" s="32" t="str">
        <f t="shared" si="2"/>
        <v>Hamburgo</v>
      </c>
      <c r="E74" t="s">
        <v>140</v>
      </c>
      <c r="F74" s="33">
        <f t="shared" si="1"/>
        <v>44</v>
      </c>
      <c r="G74" s="34" t="s">
        <v>124</v>
      </c>
      <c r="H74" s="40"/>
    </row>
    <row r="75" spans="2:8" x14ac:dyDescent="0.25">
      <c r="B75" s="41">
        <v>8611041</v>
      </c>
      <c r="C75" s="36">
        <v>8611041</v>
      </c>
      <c r="D75" s="32" t="str">
        <f t="shared" si="2"/>
        <v>Nueva York</v>
      </c>
      <c r="E75" t="s">
        <v>93</v>
      </c>
      <c r="F75" s="33">
        <f t="shared" si="1"/>
        <v>1</v>
      </c>
      <c r="G75" s="34" t="s">
        <v>124</v>
      </c>
      <c r="H75" s="40"/>
    </row>
    <row r="76" spans="2:8" x14ac:dyDescent="0.25">
      <c r="B76" s="41">
        <v>8611043</v>
      </c>
      <c r="C76" s="36">
        <v>8611043</v>
      </c>
      <c r="D76" s="32" t="str">
        <f t="shared" si="2"/>
        <v>Nueva York</v>
      </c>
      <c r="E76" t="s">
        <v>93</v>
      </c>
      <c r="F76" s="33">
        <f t="shared" si="1"/>
        <v>1</v>
      </c>
      <c r="G76" s="34" t="s">
        <v>124</v>
      </c>
      <c r="H76" s="40"/>
    </row>
    <row r="77" spans="2:8" x14ac:dyDescent="0.25">
      <c r="B77" s="41">
        <v>8611050</v>
      </c>
      <c r="C77" s="36">
        <v>8611050</v>
      </c>
      <c r="D77" s="32" t="str">
        <f t="shared" si="2"/>
        <v>Nueva York</v>
      </c>
      <c r="E77" t="s">
        <v>93</v>
      </c>
      <c r="F77" s="33">
        <f t="shared" si="1"/>
        <v>1</v>
      </c>
      <c r="G77" s="34" t="s">
        <v>124</v>
      </c>
      <c r="H77" s="40"/>
    </row>
    <row r="78" spans="2:8" x14ac:dyDescent="0.25">
      <c r="B78" s="41">
        <v>8611063</v>
      </c>
      <c r="C78" s="36">
        <v>8611063</v>
      </c>
      <c r="D78" s="32" t="str">
        <f t="shared" si="2"/>
        <v>Nueva York</v>
      </c>
      <c r="E78" t="s">
        <v>93</v>
      </c>
      <c r="F78" s="33">
        <f t="shared" si="1"/>
        <v>1</v>
      </c>
      <c r="G78" s="34" t="s">
        <v>124</v>
      </c>
      <c r="H78" s="40"/>
    </row>
    <row r="79" spans="2:8" x14ac:dyDescent="0.25">
      <c r="B79" s="41">
        <v>8611066</v>
      </c>
      <c r="C79" s="36">
        <v>8611066</v>
      </c>
      <c r="D79" s="32" t="str">
        <f t="shared" si="2"/>
        <v>Nueva York</v>
      </c>
      <c r="E79" t="s">
        <v>93</v>
      </c>
      <c r="F79" s="33">
        <f t="shared" si="1"/>
        <v>1</v>
      </c>
      <c r="G79" s="34" t="s">
        <v>124</v>
      </c>
      <c r="H79" s="40"/>
    </row>
    <row r="80" spans="2:8" x14ac:dyDescent="0.25">
      <c r="B80" s="41">
        <v>8611069</v>
      </c>
      <c r="C80" s="36">
        <v>8611080</v>
      </c>
      <c r="D80" s="32" t="str">
        <f t="shared" si="2"/>
        <v>Nueva York</v>
      </c>
      <c r="E80" t="s">
        <v>93</v>
      </c>
      <c r="F80" s="33">
        <f t="shared" si="1"/>
        <v>12</v>
      </c>
      <c r="G80" s="34" t="s">
        <v>124</v>
      </c>
      <c r="H80" s="40"/>
    </row>
    <row r="81" spans="2:8" x14ac:dyDescent="0.25">
      <c r="B81" s="41">
        <v>8611101</v>
      </c>
      <c r="C81" s="36">
        <v>8611123</v>
      </c>
      <c r="D81" s="32" t="str">
        <f t="shared" si="2"/>
        <v>Nueva York</v>
      </c>
      <c r="E81" t="s">
        <v>93</v>
      </c>
      <c r="F81" s="33">
        <f t="shared" si="1"/>
        <v>23</v>
      </c>
      <c r="G81" s="34" t="s">
        <v>124</v>
      </c>
      <c r="H81" s="40"/>
    </row>
    <row r="82" spans="2:8" x14ac:dyDescent="0.25">
      <c r="B82" s="41">
        <v>8611141</v>
      </c>
      <c r="C82" s="36">
        <v>8611157</v>
      </c>
      <c r="D82" s="32" t="str">
        <f t="shared" si="2"/>
        <v>Nueva York</v>
      </c>
      <c r="E82" t="s">
        <v>93</v>
      </c>
      <c r="F82" s="33">
        <f t="shared" si="1"/>
        <v>17</v>
      </c>
      <c r="G82" s="34" t="s">
        <v>124</v>
      </c>
      <c r="H82" s="40"/>
    </row>
    <row r="83" spans="2:8" x14ac:dyDescent="0.25">
      <c r="B83" s="41">
        <v>8611161</v>
      </c>
      <c r="C83" s="36">
        <v>8611161</v>
      </c>
      <c r="D83" s="32" t="str">
        <f t="shared" si="2"/>
        <v>Nueva York</v>
      </c>
      <c r="E83" t="s">
        <v>93</v>
      </c>
      <c r="F83" s="33">
        <f t="shared" si="1"/>
        <v>1</v>
      </c>
      <c r="G83" s="34" t="s">
        <v>124</v>
      </c>
      <c r="H83" s="40"/>
    </row>
    <row r="84" spans="2:8" x14ac:dyDescent="0.25">
      <c r="B84" s="41">
        <v>8611182</v>
      </c>
      <c r="C84" s="36">
        <v>8611183</v>
      </c>
      <c r="D84" s="32" t="str">
        <f t="shared" si="2"/>
        <v>Nueva York</v>
      </c>
      <c r="E84" t="s">
        <v>93</v>
      </c>
      <c r="F84" s="33">
        <f t="shared" si="1"/>
        <v>2</v>
      </c>
      <c r="G84" s="34" t="s">
        <v>124</v>
      </c>
      <c r="H84" s="40"/>
    </row>
    <row r="85" spans="2:8" x14ac:dyDescent="0.25">
      <c r="B85" s="41">
        <v>8611309</v>
      </c>
      <c r="C85" s="36">
        <v>8611310</v>
      </c>
      <c r="D85" s="32" t="str">
        <f t="shared" si="2"/>
        <v>Nueva York</v>
      </c>
      <c r="E85" t="s">
        <v>93</v>
      </c>
      <c r="F85" s="33">
        <f t="shared" si="1"/>
        <v>2</v>
      </c>
      <c r="G85" s="34" t="s">
        <v>124</v>
      </c>
      <c r="H85" s="40"/>
    </row>
    <row r="86" spans="2:8" x14ac:dyDescent="0.25">
      <c r="B86" s="41">
        <v>8611312</v>
      </c>
      <c r="C86" s="36">
        <v>8611312</v>
      </c>
      <c r="D86" s="32" t="str">
        <f t="shared" si="2"/>
        <v>Nueva York</v>
      </c>
      <c r="E86" t="s">
        <v>93</v>
      </c>
      <c r="F86" s="33">
        <f t="shared" si="1"/>
        <v>1</v>
      </c>
      <c r="G86" s="34" t="s">
        <v>124</v>
      </c>
      <c r="H86" s="40"/>
    </row>
    <row r="87" spans="2:8" x14ac:dyDescent="0.25">
      <c r="B87" s="41">
        <v>8611404</v>
      </c>
      <c r="C87" s="36">
        <v>8611404</v>
      </c>
      <c r="D87" s="32" t="str">
        <f t="shared" si="2"/>
        <v>Nueva York</v>
      </c>
      <c r="E87" t="s">
        <v>93</v>
      </c>
      <c r="F87" s="33">
        <f t="shared" si="1"/>
        <v>1</v>
      </c>
      <c r="G87" s="34" t="s">
        <v>124</v>
      </c>
      <c r="H87" s="40"/>
    </row>
    <row r="88" spans="2:8" x14ac:dyDescent="0.25">
      <c r="B88" s="41">
        <v>8611410</v>
      </c>
      <c r="C88" s="36">
        <v>8611410</v>
      </c>
      <c r="D88" s="32" t="str">
        <f t="shared" si="2"/>
        <v>Nueva York</v>
      </c>
      <c r="E88" t="s">
        <v>93</v>
      </c>
      <c r="F88" s="33">
        <f t="shared" si="1"/>
        <v>1</v>
      </c>
      <c r="G88" s="34" t="s">
        <v>124</v>
      </c>
      <c r="H88" s="40"/>
    </row>
    <row r="89" spans="2:8" x14ac:dyDescent="0.25">
      <c r="B89" s="41">
        <v>8611412</v>
      </c>
      <c r="C89" s="36">
        <v>8611412</v>
      </c>
      <c r="D89" s="32" t="str">
        <f t="shared" si="2"/>
        <v>Nueva York</v>
      </c>
      <c r="E89" t="s">
        <v>93</v>
      </c>
      <c r="F89" s="33">
        <f t="shared" ref="F89:F152" si="3">+C89-B89+1</f>
        <v>1</v>
      </c>
      <c r="G89" s="34" t="s">
        <v>124</v>
      </c>
      <c r="H89" s="40"/>
    </row>
    <row r="90" spans="2:8" x14ac:dyDescent="0.25">
      <c r="B90" s="41">
        <v>8611414</v>
      </c>
      <c r="C90" s="36">
        <v>8611417</v>
      </c>
      <c r="D90" s="32" t="str">
        <f t="shared" si="2"/>
        <v>Nueva York</v>
      </c>
      <c r="E90" t="s">
        <v>93</v>
      </c>
      <c r="F90" s="33">
        <f t="shared" si="3"/>
        <v>4</v>
      </c>
      <c r="G90" s="34" t="s">
        <v>124</v>
      </c>
      <c r="H90" s="40"/>
    </row>
    <row r="91" spans="2:8" x14ac:dyDescent="0.25">
      <c r="B91" s="41">
        <v>8611419</v>
      </c>
      <c r="C91" s="36">
        <v>8611420</v>
      </c>
      <c r="D91" s="32" t="str">
        <f t="shared" si="2"/>
        <v>Nueva York</v>
      </c>
      <c r="E91" t="s">
        <v>93</v>
      </c>
      <c r="F91" s="33">
        <f t="shared" si="3"/>
        <v>2</v>
      </c>
      <c r="G91" s="34" t="s">
        <v>124</v>
      </c>
      <c r="H91" s="40"/>
    </row>
    <row r="92" spans="2:8" x14ac:dyDescent="0.25">
      <c r="B92" s="41">
        <v>8611423</v>
      </c>
      <c r="C92" s="36">
        <v>8611423</v>
      </c>
      <c r="D92" s="32" t="str">
        <f t="shared" si="2"/>
        <v>Nueva York</v>
      </c>
      <c r="E92" t="s">
        <v>93</v>
      </c>
      <c r="F92" s="33">
        <f t="shared" si="3"/>
        <v>1</v>
      </c>
      <c r="G92" s="34" t="s">
        <v>124</v>
      </c>
      <c r="H92" s="40"/>
    </row>
    <row r="93" spans="2:8" x14ac:dyDescent="0.25">
      <c r="B93" s="41">
        <v>8611428</v>
      </c>
      <c r="C93" s="36">
        <v>8611428</v>
      </c>
      <c r="D93" s="32" t="str">
        <f t="shared" si="2"/>
        <v>Nueva York</v>
      </c>
      <c r="E93" t="s">
        <v>93</v>
      </c>
      <c r="F93" s="33">
        <f t="shared" si="3"/>
        <v>1</v>
      </c>
      <c r="G93" s="34" t="s">
        <v>124</v>
      </c>
      <c r="H93" s="40"/>
    </row>
    <row r="94" spans="2:8" x14ac:dyDescent="0.25">
      <c r="B94" s="41">
        <v>8611431</v>
      </c>
      <c r="C94" s="36">
        <v>8611431</v>
      </c>
      <c r="D94" s="32" t="str">
        <f t="shared" si="2"/>
        <v>Nueva York</v>
      </c>
      <c r="E94" t="s">
        <v>93</v>
      </c>
      <c r="F94" s="33">
        <f t="shared" si="3"/>
        <v>1</v>
      </c>
      <c r="G94" s="34" t="s">
        <v>124</v>
      </c>
      <c r="H94" s="40"/>
    </row>
    <row r="95" spans="2:8" x14ac:dyDescent="0.25">
      <c r="B95" s="41">
        <v>8611436</v>
      </c>
      <c r="C95" s="36">
        <v>8611437</v>
      </c>
      <c r="D95" s="32" t="str">
        <f t="shared" si="2"/>
        <v>Nueva York</v>
      </c>
      <c r="E95" t="s">
        <v>93</v>
      </c>
      <c r="F95" s="33">
        <f t="shared" si="3"/>
        <v>2</v>
      </c>
      <c r="G95" s="34" t="s">
        <v>124</v>
      </c>
      <c r="H95" s="40"/>
    </row>
    <row r="96" spans="2:8" x14ac:dyDescent="0.25">
      <c r="B96" s="41">
        <v>8611642</v>
      </c>
      <c r="C96" s="36">
        <v>8611642</v>
      </c>
      <c r="D96" s="32" t="str">
        <f t="shared" si="2"/>
        <v>Nueva York</v>
      </c>
      <c r="E96" t="s">
        <v>93</v>
      </c>
      <c r="F96" s="33">
        <f t="shared" si="3"/>
        <v>1</v>
      </c>
      <c r="G96" s="34" t="s">
        <v>124</v>
      </c>
      <c r="H96" s="40"/>
    </row>
    <row r="97" spans="2:8" x14ac:dyDescent="0.25">
      <c r="B97" s="41">
        <v>8611661</v>
      </c>
      <c r="C97" s="36">
        <v>8611661</v>
      </c>
      <c r="D97" s="32" t="str">
        <f t="shared" si="2"/>
        <v>Nueva York</v>
      </c>
      <c r="E97" t="s">
        <v>93</v>
      </c>
      <c r="F97" s="33">
        <f t="shared" si="3"/>
        <v>1</v>
      </c>
      <c r="G97" s="34" t="s">
        <v>124</v>
      </c>
      <c r="H97" s="40"/>
    </row>
    <row r="98" spans="2:8" x14ac:dyDescent="0.25">
      <c r="B98" s="41">
        <v>8611979</v>
      </c>
      <c r="C98" s="36">
        <v>8611980</v>
      </c>
      <c r="D98" s="32" t="str">
        <f t="shared" si="2"/>
        <v>Nueva York</v>
      </c>
      <c r="E98" t="s">
        <v>93</v>
      </c>
      <c r="F98" s="33">
        <f t="shared" si="3"/>
        <v>2</v>
      </c>
      <c r="G98" s="34" t="s">
        <v>124</v>
      </c>
      <c r="H98" s="40"/>
    </row>
    <row r="99" spans="2:8" x14ac:dyDescent="0.25">
      <c r="B99" s="41">
        <v>8611989</v>
      </c>
      <c r="C99" s="36">
        <v>8611989</v>
      </c>
      <c r="D99" s="32" t="str">
        <f t="shared" si="2"/>
        <v>Nueva York</v>
      </c>
      <c r="E99" t="s">
        <v>93</v>
      </c>
      <c r="F99" s="33">
        <f t="shared" si="3"/>
        <v>1</v>
      </c>
      <c r="G99" s="34" t="s">
        <v>124</v>
      </c>
      <c r="H99" s="40"/>
    </row>
    <row r="100" spans="2:8" x14ac:dyDescent="0.25">
      <c r="B100" s="41">
        <v>8611990</v>
      </c>
      <c r="C100" s="36">
        <v>8611990</v>
      </c>
      <c r="D100" s="32" t="str">
        <f t="shared" si="2"/>
        <v>Nueva York</v>
      </c>
      <c r="E100" t="s">
        <v>93</v>
      </c>
      <c r="F100" s="33">
        <f t="shared" si="3"/>
        <v>1</v>
      </c>
      <c r="G100" s="34" t="s">
        <v>124</v>
      </c>
      <c r="H100" s="40"/>
    </row>
    <row r="101" spans="2:8" x14ac:dyDescent="0.25">
      <c r="B101" s="41">
        <v>8612068</v>
      </c>
      <c r="C101" s="36">
        <v>8612070</v>
      </c>
      <c r="D101" s="32" t="str">
        <f t="shared" si="2"/>
        <v>Nueva York</v>
      </c>
      <c r="E101" t="s">
        <v>93</v>
      </c>
      <c r="F101" s="33">
        <f t="shared" si="3"/>
        <v>3</v>
      </c>
      <c r="G101" s="34" t="s">
        <v>124</v>
      </c>
      <c r="H101" s="40"/>
    </row>
    <row r="102" spans="2:8" x14ac:dyDescent="0.25">
      <c r="B102" s="41">
        <v>8645033</v>
      </c>
      <c r="C102" s="36">
        <v>8645046</v>
      </c>
      <c r="D102" s="32" t="str">
        <f t="shared" si="2"/>
        <v>Amsterdam</v>
      </c>
      <c r="E102" t="s">
        <v>138</v>
      </c>
      <c r="F102" s="33">
        <f t="shared" si="3"/>
        <v>14</v>
      </c>
      <c r="G102" s="34" t="s">
        <v>124</v>
      </c>
      <c r="H102" s="40"/>
    </row>
    <row r="103" spans="2:8" x14ac:dyDescent="0.25">
      <c r="B103" s="41">
        <v>8665271</v>
      </c>
      <c r="C103" s="36">
        <v>8665428</v>
      </c>
      <c r="D103" s="32" t="str">
        <f t="shared" si="2"/>
        <v>Genova</v>
      </c>
      <c r="E103" t="s">
        <v>131</v>
      </c>
      <c r="F103" s="33">
        <f t="shared" si="3"/>
        <v>158</v>
      </c>
      <c r="G103" s="34" t="s">
        <v>124</v>
      </c>
      <c r="H103" s="40" t="s">
        <v>151</v>
      </c>
    </row>
    <row r="104" spans="2:8" x14ac:dyDescent="0.25">
      <c r="B104" s="41">
        <v>8665638</v>
      </c>
      <c r="C104" s="36">
        <v>8665640</v>
      </c>
      <c r="D104" s="32" t="str">
        <f t="shared" si="2"/>
        <v>Chile</v>
      </c>
      <c r="E104" t="s">
        <v>148</v>
      </c>
      <c r="F104" s="33">
        <f t="shared" si="3"/>
        <v>3</v>
      </c>
      <c r="G104" s="34" t="s">
        <v>124</v>
      </c>
      <c r="H104" s="40"/>
    </row>
    <row r="105" spans="2:8" x14ac:dyDescent="0.25">
      <c r="B105" s="41">
        <v>8665701</v>
      </c>
      <c r="C105" s="36">
        <v>8665704</v>
      </c>
      <c r="D105" s="32" t="str">
        <f t="shared" si="2"/>
        <v>Chile</v>
      </c>
      <c r="E105" t="s">
        <v>148</v>
      </c>
      <c r="F105" s="33">
        <f t="shared" si="3"/>
        <v>4</v>
      </c>
      <c r="G105" s="34" t="s">
        <v>124</v>
      </c>
      <c r="H105" s="40"/>
    </row>
    <row r="106" spans="2:8" x14ac:dyDescent="0.25">
      <c r="B106" s="41">
        <v>8733364</v>
      </c>
      <c r="C106" s="36">
        <v>8733364</v>
      </c>
      <c r="D106" s="32" t="str">
        <f t="shared" si="2"/>
        <v>Boston</v>
      </c>
      <c r="E106" t="s">
        <v>108</v>
      </c>
      <c r="F106" s="33">
        <f t="shared" si="3"/>
        <v>1</v>
      </c>
      <c r="G106" s="34" t="s">
        <v>124</v>
      </c>
      <c r="H106" s="40" t="s">
        <v>152</v>
      </c>
    </row>
    <row r="107" spans="2:8" x14ac:dyDescent="0.25">
      <c r="B107" s="41">
        <v>8734357</v>
      </c>
      <c r="C107" s="36">
        <v>8734431</v>
      </c>
      <c r="D107" s="32" t="str">
        <f t="shared" si="2"/>
        <v>Genova</v>
      </c>
      <c r="E107" t="s">
        <v>131</v>
      </c>
      <c r="F107" s="33">
        <f t="shared" si="3"/>
        <v>75</v>
      </c>
      <c r="G107" s="34" t="s">
        <v>124</v>
      </c>
      <c r="H107" s="40"/>
    </row>
    <row r="108" spans="2:8" x14ac:dyDescent="0.25">
      <c r="B108" s="41">
        <v>8739594</v>
      </c>
      <c r="C108" s="36">
        <v>8740261</v>
      </c>
      <c r="D108" s="32" t="str">
        <f t="shared" si="2"/>
        <v>Miami</v>
      </c>
      <c r="E108" t="s">
        <v>96</v>
      </c>
      <c r="F108" s="33">
        <f t="shared" si="3"/>
        <v>668</v>
      </c>
      <c r="G108" s="34" t="s">
        <v>124</v>
      </c>
      <c r="H108" s="40"/>
    </row>
    <row r="109" spans="2:8" x14ac:dyDescent="0.25">
      <c r="B109" s="41">
        <v>8773231</v>
      </c>
      <c r="C109" s="36">
        <v>8773329</v>
      </c>
      <c r="D109" s="32" t="str">
        <f t="shared" si="2"/>
        <v>Hamburgo</v>
      </c>
      <c r="E109" t="s">
        <v>140</v>
      </c>
      <c r="F109" s="33">
        <f t="shared" si="3"/>
        <v>99</v>
      </c>
      <c r="G109" s="34" t="s">
        <v>124</v>
      </c>
      <c r="H109" s="40"/>
    </row>
    <row r="110" spans="2:8" x14ac:dyDescent="0.25">
      <c r="B110" s="41">
        <v>8779459</v>
      </c>
      <c r="C110" s="36">
        <v>8780011</v>
      </c>
      <c r="D110" s="32" t="str">
        <f t="shared" si="2"/>
        <v>Madrid</v>
      </c>
      <c r="E110" t="s">
        <v>120</v>
      </c>
      <c r="F110" s="33">
        <f t="shared" si="3"/>
        <v>553</v>
      </c>
      <c r="G110" s="34" t="s">
        <v>124</v>
      </c>
      <c r="H110" s="40" t="s">
        <v>153</v>
      </c>
    </row>
    <row r="111" spans="2:8" x14ac:dyDescent="0.25">
      <c r="B111" s="41">
        <v>8780012</v>
      </c>
      <c r="C111" s="36">
        <v>8780365</v>
      </c>
      <c r="D111" s="32" t="str">
        <f t="shared" si="2"/>
        <v>Miami</v>
      </c>
      <c r="E111" t="s">
        <v>96</v>
      </c>
      <c r="F111" s="33">
        <f t="shared" si="3"/>
        <v>354</v>
      </c>
      <c r="G111" s="34" t="s">
        <v>124</v>
      </c>
      <c r="H111" s="40"/>
    </row>
    <row r="112" spans="2:8" x14ac:dyDescent="0.25">
      <c r="B112" s="41">
        <v>8784781</v>
      </c>
      <c r="C112" s="36">
        <v>8784781</v>
      </c>
      <c r="D112" s="32" t="str">
        <f t="shared" si="2"/>
        <v>Nueva York</v>
      </c>
      <c r="E112" t="s">
        <v>93</v>
      </c>
      <c r="F112" s="33">
        <f t="shared" si="3"/>
        <v>1</v>
      </c>
      <c r="G112" s="34" t="s">
        <v>124</v>
      </c>
      <c r="H112" s="40"/>
    </row>
    <row r="113" spans="2:8" x14ac:dyDescent="0.25">
      <c r="B113" s="41">
        <v>8807339</v>
      </c>
      <c r="C113" s="36">
        <v>8807340</v>
      </c>
      <c r="D113" s="32" t="str">
        <f t="shared" si="2"/>
        <v>Filadelfia (Pensilvania)</v>
      </c>
      <c r="E113" s="42" t="s">
        <v>127</v>
      </c>
      <c r="F113" s="33">
        <f t="shared" si="3"/>
        <v>2</v>
      </c>
      <c r="G113" s="34" t="s">
        <v>124</v>
      </c>
      <c r="H113" s="40"/>
    </row>
    <row r="114" spans="2:8" x14ac:dyDescent="0.25">
      <c r="B114" s="41">
        <v>8807591</v>
      </c>
      <c r="C114" s="36">
        <v>8808539</v>
      </c>
      <c r="D114" s="32" t="str">
        <f t="shared" si="2"/>
        <v>Filadelfia (Pensilvania)</v>
      </c>
      <c r="E114" s="42" t="s">
        <v>127</v>
      </c>
      <c r="F114" s="33">
        <f t="shared" si="3"/>
        <v>949</v>
      </c>
      <c r="G114" s="34" t="s">
        <v>124</v>
      </c>
      <c r="H114" s="40"/>
    </row>
    <row r="115" spans="2:8" x14ac:dyDescent="0.25">
      <c r="B115" s="41">
        <v>8808540</v>
      </c>
      <c r="C115" s="36">
        <v>8808850</v>
      </c>
      <c r="D115" s="32" t="str">
        <f t="shared" si="2"/>
        <v>Miami</v>
      </c>
      <c r="E115" t="s">
        <v>96</v>
      </c>
      <c r="F115" s="33">
        <f t="shared" si="3"/>
        <v>311</v>
      </c>
      <c r="G115" s="34" t="s">
        <v>124</v>
      </c>
      <c r="H115" s="40"/>
    </row>
    <row r="116" spans="2:8" x14ac:dyDescent="0.25">
      <c r="B116" s="41">
        <v>8815848</v>
      </c>
      <c r="C116" s="36">
        <v>8816207</v>
      </c>
      <c r="D116" s="32" t="str">
        <f t="shared" si="2"/>
        <v>Puerto Rico</v>
      </c>
      <c r="E116" t="s">
        <v>102</v>
      </c>
      <c r="F116" s="33">
        <f t="shared" si="3"/>
        <v>360</v>
      </c>
      <c r="G116" s="34" t="s">
        <v>124</v>
      </c>
      <c r="H116" s="40" t="s">
        <v>126</v>
      </c>
    </row>
    <row r="117" spans="2:8" x14ac:dyDescent="0.25">
      <c r="B117" s="41">
        <v>8816969</v>
      </c>
      <c r="C117" s="36">
        <v>8817092</v>
      </c>
      <c r="D117" s="32" t="str">
        <f t="shared" si="2"/>
        <v>Barcelona</v>
      </c>
      <c r="E117" t="s">
        <v>122</v>
      </c>
      <c r="F117" s="39">
        <f t="shared" si="3"/>
        <v>124</v>
      </c>
      <c r="G117" s="34" t="s">
        <v>124</v>
      </c>
      <c r="H117" s="40" t="s">
        <v>154</v>
      </c>
    </row>
    <row r="118" spans="2:8" x14ac:dyDescent="0.25">
      <c r="B118" s="41">
        <v>8817093</v>
      </c>
      <c r="C118" s="36">
        <v>8817244</v>
      </c>
      <c r="D118" s="32" t="str">
        <f t="shared" si="2"/>
        <v>Genova</v>
      </c>
      <c r="E118" t="s">
        <v>131</v>
      </c>
      <c r="F118" s="33">
        <f t="shared" si="3"/>
        <v>152</v>
      </c>
      <c r="G118" s="34" t="s">
        <v>124</v>
      </c>
      <c r="H118" s="40"/>
    </row>
    <row r="119" spans="2:8" x14ac:dyDescent="0.25">
      <c r="B119" s="41">
        <v>8827969</v>
      </c>
      <c r="C119" s="36">
        <v>8829080</v>
      </c>
      <c r="D119" s="32" t="str">
        <f t="shared" si="2"/>
        <v>Orlando</v>
      </c>
      <c r="E119" t="s">
        <v>100</v>
      </c>
      <c r="F119" s="33">
        <f t="shared" si="3"/>
        <v>1112</v>
      </c>
      <c r="G119" s="34" t="s">
        <v>124</v>
      </c>
      <c r="H119" s="40"/>
    </row>
    <row r="120" spans="2:8" x14ac:dyDescent="0.25">
      <c r="B120" s="41">
        <v>8834401</v>
      </c>
      <c r="C120" s="36">
        <v>8837360</v>
      </c>
      <c r="D120" s="32" t="str">
        <f t="shared" si="2"/>
        <v>Nueva York</v>
      </c>
      <c r="E120" t="s">
        <v>93</v>
      </c>
      <c r="F120" s="33">
        <f t="shared" si="3"/>
        <v>2960</v>
      </c>
      <c r="G120" s="34" t="s">
        <v>124</v>
      </c>
      <c r="H120" s="40"/>
    </row>
    <row r="121" spans="2:8" x14ac:dyDescent="0.25">
      <c r="B121" s="41">
        <v>8837976</v>
      </c>
      <c r="C121" s="36">
        <v>8838146</v>
      </c>
      <c r="D121" s="32" t="str">
        <f t="shared" si="2"/>
        <v>Milan</v>
      </c>
      <c r="E121" t="s">
        <v>135</v>
      </c>
      <c r="F121" s="33">
        <f t="shared" si="3"/>
        <v>171</v>
      </c>
      <c r="G121" s="34" t="s">
        <v>124</v>
      </c>
      <c r="H121" s="40" t="s">
        <v>155</v>
      </c>
    </row>
    <row r="122" spans="2:8" x14ac:dyDescent="0.25">
      <c r="B122" s="41">
        <v>8842321</v>
      </c>
      <c r="C122" s="36">
        <v>8842340</v>
      </c>
      <c r="D122" s="32" t="str">
        <f t="shared" si="2"/>
        <v>Boston</v>
      </c>
      <c r="E122" t="s">
        <v>108</v>
      </c>
      <c r="F122" s="33">
        <f t="shared" si="3"/>
        <v>20</v>
      </c>
      <c r="G122" s="34" t="s">
        <v>124</v>
      </c>
      <c r="H122" s="40"/>
    </row>
    <row r="123" spans="2:8" x14ac:dyDescent="0.25">
      <c r="B123" s="41">
        <v>8842361</v>
      </c>
      <c r="C123" s="36">
        <v>8843195</v>
      </c>
      <c r="D123" s="32" t="str">
        <f t="shared" si="2"/>
        <v>Boston</v>
      </c>
      <c r="E123" t="s">
        <v>108</v>
      </c>
      <c r="F123" s="33">
        <f t="shared" si="3"/>
        <v>835</v>
      </c>
      <c r="G123" s="34" t="s">
        <v>124</v>
      </c>
      <c r="H123" s="40"/>
    </row>
    <row r="124" spans="2:8" x14ac:dyDescent="0.25">
      <c r="B124" s="41">
        <v>8843368</v>
      </c>
      <c r="C124" s="36">
        <v>8843439</v>
      </c>
      <c r="D124" s="32" t="str">
        <f t="shared" si="2"/>
        <v>Panama</v>
      </c>
      <c r="E124" t="s">
        <v>136</v>
      </c>
      <c r="F124" s="33">
        <f t="shared" si="3"/>
        <v>72</v>
      </c>
      <c r="G124" s="34" t="s">
        <v>124</v>
      </c>
      <c r="H124" s="40"/>
    </row>
    <row r="125" spans="2:8" x14ac:dyDescent="0.25">
      <c r="B125" s="41">
        <v>8858171</v>
      </c>
      <c r="C125" s="36">
        <v>8858654</v>
      </c>
      <c r="D125" s="32" t="str">
        <f t="shared" si="2"/>
        <v>Puerto Rico</v>
      </c>
      <c r="E125" t="s">
        <v>102</v>
      </c>
      <c r="F125" s="33">
        <f t="shared" si="3"/>
        <v>484</v>
      </c>
      <c r="G125" s="34" t="s">
        <v>124</v>
      </c>
      <c r="H125" s="40"/>
    </row>
    <row r="126" spans="2:8" x14ac:dyDescent="0.25">
      <c r="B126" s="41">
        <v>8859020</v>
      </c>
      <c r="C126" s="36">
        <v>8859307</v>
      </c>
      <c r="D126" s="32" t="str">
        <f t="shared" si="2"/>
        <v>Miami</v>
      </c>
      <c r="E126" t="s">
        <v>96</v>
      </c>
      <c r="F126" s="33">
        <f t="shared" si="3"/>
        <v>288</v>
      </c>
      <c r="G126" s="34" t="s">
        <v>124</v>
      </c>
      <c r="H126" s="40"/>
    </row>
    <row r="127" spans="2:8" x14ac:dyDescent="0.25">
      <c r="B127" s="41">
        <v>8859730</v>
      </c>
      <c r="C127" s="36">
        <v>8859758</v>
      </c>
      <c r="D127" s="32" t="str">
        <f t="shared" si="2"/>
        <v>Houston</v>
      </c>
      <c r="E127" s="42" t="s">
        <v>143</v>
      </c>
      <c r="F127" s="33">
        <f t="shared" si="3"/>
        <v>29</v>
      </c>
      <c r="G127" s="34" t="s">
        <v>124</v>
      </c>
      <c r="H127" s="40"/>
    </row>
    <row r="128" spans="2:8" x14ac:dyDescent="0.25">
      <c r="B128" s="41">
        <v>8884121</v>
      </c>
      <c r="C128" s="36">
        <v>8884419</v>
      </c>
      <c r="D128" s="32" t="str">
        <f t="shared" si="2"/>
        <v>Milan</v>
      </c>
      <c r="E128" t="s">
        <v>135</v>
      </c>
      <c r="F128" s="33">
        <f t="shared" si="3"/>
        <v>299</v>
      </c>
      <c r="G128" s="34" t="s">
        <v>124</v>
      </c>
      <c r="H128" s="40"/>
    </row>
    <row r="129" spans="2:8" x14ac:dyDescent="0.25">
      <c r="B129" s="41">
        <v>8884420</v>
      </c>
      <c r="C129" s="36">
        <v>8884520</v>
      </c>
      <c r="D129" s="32" t="str">
        <f t="shared" si="2"/>
        <v>Genova</v>
      </c>
      <c r="E129" t="s">
        <v>131</v>
      </c>
      <c r="F129" s="33">
        <f t="shared" si="3"/>
        <v>101</v>
      </c>
      <c r="G129" s="34" t="s">
        <v>124</v>
      </c>
      <c r="H129" s="40"/>
    </row>
    <row r="130" spans="2:8" x14ac:dyDescent="0.25">
      <c r="B130" s="41">
        <v>8894441</v>
      </c>
      <c r="C130" s="36">
        <v>8894723</v>
      </c>
      <c r="D130" s="32" t="str">
        <f t="shared" si="2"/>
        <v>Barcelona</v>
      </c>
      <c r="E130" t="s">
        <v>122</v>
      </c>
      <c r="F130" s="39">
        <f t="shared" si="3"/>
        <v>283</v>
      </c>
      <c r="G130" s="34" t="s">
        <v>124</v>
      </c>
      <c r="H130" s="40"/>
    </row>
    <row r="131" spans="2:8" x14ac:dyDescent="0.25">
      <c r="B131" s="41">
        <v>8894724</v>
      </c>
      <c r="C131" s="36">
        <v>8894876</v>
      </c>
      <c r="D131" s="32" t="str">
        <f t="shared" si="2"/>
        <v>Panama</v>
      </c>
      <c r="E131" t="s">
        <v>136</v>
      </c>
      <c r="F131" s="33">
        <f t="shared" si="3"/>
        <v>153</v>
      </c>
      <c r="G131" s="34" t="s">
        <v>124</v>
      </c>
      <c r="H131" s="40"/>
    </row>
    <row r="132" spans="2:8" x14ac:dyDescent="0.25">
      <c r="B132" s="41">
        <v>8903481</v>
      </c>
      <c r="C132" s="36">
        <v>8903576</v>
      </c>
      <c r="D132" s="32" t="str">
        <f t="shared" si="2"/>
        <v>Hamburgo</v>
      </c>
      <c r="E132" t="s">
        <v>140</v>
      </c>
      <c r="F132" s="33">
        <f t="shared" si="3"/>
        <v>96</v>
      </c>
      <c r="G132" s="34" t="s">
        <v>124</v>
      </c>
      <c r="H132" s="40"/>
    </row>
    <row r="133" spans="2:8" x14ac:dyDescent="0.25">
      <c r="B133" s="41">
        <v>8906111</v>
      </c>
      <c r="C133" s="36">
        <v>8906858</v>
      </c>
      <c r="D133" s="32" t="str">
        <f t="shared" si="2"/>
        <v>New Jersey</v>
      </c>
      <c r="E133" t="s">
        <v>130</v>
      </c>
      <c r="F133" s="33">
        <f t="shared" si="3"/>
        <v>748</v>
      </c>
      <c r="G133" s="34" t="s">
        <v>124</v>
      </c>
      <c r="H133" s="40"/>
    </row>
    <row r="134" spans="2:8" x14ac:dyDescent="0.25">
      <c r="B134" s="41">
        <v>8915685</v>
      </c>
      <c r="C134" s="36">
        <v>8916192</v>
      </c>
      <c r="D134" s="32" t="str">
        <f t="shared" si="2"/>
        <v>Puerto Rico</v>
      </c>
      <c r="E134" t="s">
        <v>102</v>
      </c>
      <c r="F134" s="33">
        <f t="shared" si="3"/>
        <v>508</v>
      </c>
      <c r="G134" s="34" t="s">
        <v>124</v>
      </c>
      <c r="H134" s="40"/>
    </row>
    <row r="135" spans="2:8" x14ac:dyDescent="0.25">
      <c r="B135" s="41">
        <v>8916193</v>
      </c>
      <c r="C135" s="36">
        <v>8916521</v>
      </c>
      <c r="D135" s="32" t="str">
        <f t="shared" si="2"/>
        <v>Barcelona</v>
      </c>
      <c r="E135" t="s">
        <v>122</v>
      </c>
      <c r="F135" s="39">
        <f t="shared" si="3"/>
        <v>329</v>
      </c>
      <c r="G135" s="34" t="s">
        <v>124</v>
      </c>
      <c r="H135" s="40"/>
    </row>
    <row r="136" spans="2:8" x14ac:dyDescent="0.25">
      <c r="B136" s="41">
        <v>8940971</v>
      </c>
      <c r="C136" s="36">
        <v>8940971</v>
      </c>
      <c r="D136" s="32" t="str">
        <f t="shared" si="2"/>
        <v>Roma</v>
      </c>
      <c r="E136" t="s">
        <v>142</v>
      </c>
      <c r="F136" s="33">
        <f t="shared" si="3"/>
        <v>1</v>
      </c>
      <c r="G136" s="34" t="s">
        <v>124</v>
      </c>
      <c r="H136" s="40" t="s">
        <v>156</v>
      </c>
    </row>
    <row r="137" spans="2:8" x14ac:dyDescent="0.25">
      <c r="B137" s="41">
        <v>8941314</v>
      </c>
      <c r="C137" s="36">
        <v>8941337</v>
      </c>
      <c r="D137" s="32" t="str">
        <f t="shared" ref="D137:D148" si="4">+E137</f>
        <v>Paris</v>
      </c>
      <c r="E137" t="s">
        <v>144</v>
      </c>
      <c r="F137" s="33">
        <f t="shared" si="3"/>
        <v>24</v>
      </c>
      <c r="G137" s="34" t="s">
        <v>124</v>
      </c>
      <c r="H137" s="40"/>
    </row>
    <row r="138" spans="2:8" x14ac:dyDescent="0.25">
      <c r="B138" s="41">
        <v>8941397</v>
      </c>
      <c r="C138" s="36">
        <v>8941452</v>
      </c>
      <c r="D138" s="32" t="str">
        <f t="shared" si="4"/>
        <v>Houston</v>
      </c>
      <c r="E138" s="42" t="s">
        <v>143</v>
      </c>
      <c r="F138" s="33">
        <f t="shared" si="3"/>
        <v>56</v>
      </c>
      <c r="G138" s="34" t="s">
        <v>124</v>
      </c>
      <c r="H138" s="40"/>
    </row>
    <row r="139" spans="2:8" x14ac:dyDescent="0.25">
      <c r="B139" s="41">
        <v>8955419</v>
      </c>
      <c r="C139" s="36">
        <v>8955420</v>
      </c>
      <c r="D139" s="32" t="str">
        <f t="shared" si="4"/>
        <v>Panama</v>
      </c>
      <c r="E139" t="s">
        <v>136</v>
      </c>
      <c r="F139" s="33">
        <f t="shared" si="3"/>
        <v>2</v>
      </c>
      <c r="G139" s="34" t="s">
        <v>124</v>
      </c>
      <c r="H139" s="40"/>
    </row>
    <row r="140" spans="2:8" x14ac:dyDescent="0.25">
      <c r="B140" s="41">
        <v>8955429</v>
      </c>
      <c r="C140" s="36">
        <v>8955569</v>
      </c>
      <c r="D140" s="32" t="str">
        <f t="shared" si="4"/>
        <v>Panama</v>
      </c>
      <c r="E140" t="s">
        <v>136</v>
      </c>
      <c r="F140" s="33">
        <f t="shared" si="3"/>
        <v>141</v>
      </c>
      <c r="G140" s="34" t="s">
        <v>124</v>
      </c>
      <c r="H140" s="40"/>
    </row>
    <row r="141" spans="2:8" x14ac:dyDescent="0.25">
      <c r="B141" s="41">
        <v>8955570</v>
      </c>
      <c r="C141" s="36">
        <v>8955699</v>
      </c>
      <c r="D141" s="32" t="str">
        <f t="shared" si="4"/>
        <v>Genova</v>
      </c>
      <c r="E141" t="s">
        <v>131</v>
      </c>
      <c r="F141" s="33">
        <f t="shared" si="3"/>
        <v>130</v>
      </c>
      <c r="G141" s="34" t="s">
        <v>124</v>
      </c>
      <c r="H141" s="40"/>
    </row>
    <row r="142" spans="2:8" x14ac:dyDescent="0.25">
      <c r="B142" s="41">
        <v>8955709</v>
      </c>
      <c r="C142" s="36">
        <v>8955785</v>
      </c>
      <c r="D142" s="32" t="str">
        <f t="shared" si="4"/>
        <v>Roma</v>
      </c>
      <c r="E142" t="s">
        <v>142</v>
      </c>
      <c r="F142" s="33">
        <f t="shared" si="3"/>
        <v>77</v>
      </c>
      <c r="G142" s="34" t="s">
        <v>124</v>
      </c>
      <c r="H142" s="40"/>
    </row>
    <row r="143" spans="2:8" x14ac:dyDescent="0.25">
      <c r="B143" s="41">
        <v>8957041</v>
      </c>
      <c r="C143" s="36">
        <v>8957168</v>
      </c>
      <c r="D143" s="32" t="str">
        <f t="shared" si="4"/>
        <v>Genova</v>
      </c>
      <c r="E143" t="s">
        <v>131</v>
      </c>
      <c r="F143" s="33">
        <f t="shared" si="3"/>
        <v>128</v>
      </c>
      <c r="G143" s="34" t="s">
        <v>124</v>
      </c>
      <c r="H143" s="40"/>
    </row>
    <row r="144" spans="2:8" x14ac:dyDescent="0.25">
      <c r="B144" s="41">
        <v>8957325</v>
      </c>
      <c r="C144" s="36">
        <v>8957420</v>
      </c>
      <c r="D144" s="32" t="str">
        <f t="shared" si="4"/>
        <v>New Orleans</v>
      </c>
      <c r="E144" t="s">
        <v>139</v>
      </c>
      <c r="F144" s="33">
        <f t="shared" si="3"/>
        <v>96</v>
      </c>
      <c r="G144" s="34" t="s">
        <v>124</v>
      </c>
      <c r="H144" s="40"/>
    </row>
    <row r="145" spans="2:8" x14ac:dyDescent="0.25">
      <c r="B145" s="41">
        <v>8957521</v>
      </c>
      <c r="C145" s="36">
        <v>8957574</v>
      </c>
      <c r="D145" s="32" t="str">
        <f t="shared" si="4"/>
        <v>Houston</v>
      </c>
      <c r="E145" s="42" t="s">
        <v>143</v>
      </c>
      <c r="F145" s="33">
        <f t="shared" si="3"/>
        <v>54</v>
      </c>
      <c r="G145" s="34" t="s">
        <v>124</v>
      </c>
      <c r="H145" s="40"/>
    </row>
    <row r="146" spans="2:8" x14ac:dyDescent="0.25">
      <c r="B146" s="41">
        <v>8973521</v>
      </c>
      <c r="C146" s="36">
        <v>8974391</v>
      </c>
      <c r="D146" s="32" t="str">
        <f t="shared" si="4"/>
        <v>Boston</v>
      </c>
      <c r="E146" t="s">
        <v>108</v>
      </c>
      <c r="F146" s="33">
        <f t="shared" si="3"/>
        <v>871</v>
      </c>
      <c r="G146" s="34" t="s">
        <v>124</v>
      </c>
      <c r="H146" s="40" t="s">
        <v>157</v>
      </c>
    </row>
    <row r="147" spans="2:8" x14ac:dyDescent="0.25">
      <c r="B147" s="41">
        <v>8974392</v>
      </c>
      <c r="C147" s="36">
        <v>8974974</v>
      </c>
      <c r="D147" s="32" t="str">
        <f t="shared" si="4"/>
        <v>Puerto Rico</v>
      </c>
      <c r="E147" t="s">
        <v>102</v>
      </c>
      <c r="F147" s="33">
        <f t="shared" si="3"/>
        <v>583</v>
      </c>
      <c r="G147" s="34" t="s">
        <v>124</v>
      </c>
      <c r="H147" s="40" t="s">
        <v>157</v>
      </c>
    </row>
    <row r="148" spans="2:8" x14ac:dyDescent="0.25">
      <c r="B148" s="41">
        <v>8974975</v>
      </c>
      <c r="C148" s="36">
        <v>8975380</v>
      </c>
      <c r="D148" s="32" t="str">
        <f t="shared" si="4"/>
        <v>Barcelona</v>
      </c>
      <c r="E148" t="s">
        <v>122</v>
      </c>
      <c r="F148" s="39">
        <f t="shared" si="3"/>
        <v>406</v>
      </c>
      <c r="G148" s="34" t="s">
        <v>124</v>
      </c>
      <c r="H148" s="40" t="s">
        <v>157</v>
      </c>
    </row>
    <row r="149" spans="2:8" x14ac:dyDescent="0.25">
      <c r="B149" s="41">
        <v>8979141</v>
      </c>
      <c r="C149" s="36">
        <v>8979141</v>
      </c>
      <c r="D149" t="s">
        <v>112</v>
      </c>
      <c r="F149" s="33">
        <f t="shared" si="3"/>
        <v>1</v>
      </c>
      <c r="G149" s="34" t="s">
        <v>124</v>
      </c>
      <c r="H149" s="40"/>
    </row>
    <row r="150" spans="2:8" x14ac:dyDescent="0.25">
      <c r="B150" s="41">
        <v>8983761</v>
      </c>
      <c r="C150" s="36">
        <v>8984358</v>
      </c>
      <c r="D150" s="32" t="str">
        <f t="shared" ref="D150:D156" si="5">+E150</f>
        <v>Madrid</v>
      </c>
      <c r="E150" t="s">
        <v>120</v>
      </c>
      <c r="F150" s="33">
        <f t="shared" si="3"/>
        <v>598</v>
      </c>
      <c r="G150" s="34" t="s">
        <v>124</v>
      </c>
      <c r="H150" s="40" t="s">
        <v>157</v>
      </c>
    </row>
    <row r="151" spans="2:8" x14ac:dyDescent="0.25">
      <c r="B151" s="41">
        <v>8984359</v>
      </c>
      <c r="C151" s="36">
        <v>8984427</v>
      </c>
      <c r="D151" s="32" t="str">
        <f t="shared" si="5"/>
        <v>Paris</v>
      </c>
      <c r="E151" t="s">
        <v>144</v>
      </c>
      <c r="F151" s="33">
        <f t="shared" si="3"/>
        <v>69</v>
      </c>
      <c r="G151" s="34" t="s">
        <v>124</v>
      </c>
      <c r="H151" s="40" t="s">
        <v>157</v>
      </c>
    </row>
    <row r="152" spans="2:8" x14ac:dyDescent="0.25">
      <c r="B152" s="41">
        <v>8984428</v>
      </c>
      <c r="C152" s="36">
        <v>8984531</v>
      </c>
      <c r="D152" s="32" t="str">
        <f t="shared" si="5"/>
        <v>Roma</v>
      </c>
      <c r="E152" t="s">
        <v>142</v>
      </c>
      <c r="F152" s="33">
        <f t="shared" si="3"/>
        <v>104</v>
      </c>
      <c r="G152" s="34" t="s">
        <v>124</v>
      </c>
      <c r="H152" s="40" t="s">
        <v>157</v>
      </c>
    </row>
    <row r="153" spans="2:8" x14ac:dyDescent="0.25">
      <c r="B153" s="41">
        <v>8985641</v>
      </c>
      <c r="C153" s="36">
        <v>8988407</v>
      </c>
      <c r="D153" s="32" t="str">
        <f t="shared" si="5"/>
        <v>Nueva York</v>
      </c>
      <c r="E153" t="s">
        <v>93</v>
      </c>
      <c r="F153" s="33">
        <f t="shared" ref="F153:F180" si="6">+C153-B153+1</f>
        <v>2767</v>
      </c>
      <c r="G153" s="34" t="s">
        <v>124</v>
      </c>
      <c r="H153" s="40" t="s">
        <v>157</v>
      </c>
    </row>
    <row r="154" spans="2:8" x14ac:dyDescent="0.25">
      <c r="B154" s="41">
        <v>9003041</v>
      </c>
      <c r="C154" s="36">
        <v>9004269</v>
      </c>
      <c r="D154" s="32" t="str">
        <f t="shared" si="5"/>
        <v>Orlando</v>
      </c>
      <c r="E154" t="s">
        <v>100</v>
      </c>
      <c r="F154" s="33">
        <f t="shared" si="6"/>
        <v>1229</v>
      </c>
      <c r="G154" s="34" t="s">
        <v>124</v>
      </c>
      <c r="H154" s="40" t="s">
        <v>157</v>
      </c>
    </row>
    <row r="155" spans="2:8" x14ac:dyDescent="0.25">
      <c r="B155" s="41">
        <v>9004422</v>
      </c>
      <c r="C155" s="36">
        <v>9004536</v>
      </c>
      <c r="D155" s="32" t="str">
        <f t="shared" si="5"/>
        <v>New Orleans</v>
      </c>
      <c r="E155" t="s">
        <v>139</v>
      </c>
      <c r="F155" s="33">
        <f t="shared" si="6"/>
        <v>115</v>
      </c>
      <c r="G155" s="34" t="s">
        <v>124</v>
      </c>
      <c r="H155" s="40"/>
    </row>
    <row r="156" spans="2:8" x14ac:dyDescent="0.25">
      <c r="B156" s="41">
        <v>9016495</v>
      </c>
      <c r="C156" s="36">
        <v>9016899</v>
      </c>
      <c r="D156" s="32" t="str">
        <f t="shared" si="5"/>
        <v>Puerto Rico</v>
      </c>
      <c r="E156" t="s">
        <v>102</v>
      </c>
      <c r="F156" s="33">
        <f t="shared" si="6"/>
        <v>405</v>
      </c>
      <c r="G156" s="34" t="s">
        <v>124</v>
      </c>
      <c r="H156" s="40"/>
    </row>
    <row r="157" spans="2:8" x14ac:dyDescent="0.25">
      <c r="B157" s="41">
        <v>9021804</v>
      </c>
      <c r="C157" s="36">
        <v>9022160</v>
      </c>
      <c r="D157" t="s">
        <v>137</v>
      </c>
      <c r="F157" s="33">
        <f t="shared" si="6"/>
        <v>357</v>
      </c>
      <c r="G157" s="34" t="s">
        <v>124</v>
      </c>
      <c r="H157" s="40" t="s">
        <v>158</v>
      </c>
    </row>
    <row r="158" spans="2:8" x14ac:dyDescent="0.25">
      <c r="B158" s="41">
        <v>9022245</v>
      </c>
      <c r="C158" s="36">
        <v>9022260</v>
      </c>
      <c r="D158" s="32" t="str">
        <f>+E158</f>
        <v>Exterior</v>
      </c>
      <c r="E158" t="s">
        <v>147</v>
      </c>
      <c r="F158" s="33">
        <f t="shared" si="6"/>
        <v>16</v>
      </c>
      <c r="G158" s="34" t="s">
        <v>124</v>
      </c>
      <c r="H158" s="40"/>
    </row>
    <row r="159" spans="2:8" x14ac:dyDescent="0.25">
      <c r="B159" s="41">
        <v>9027868</v>
      </c>
      <c r="C159" s="36">
        <v>9028720</v>
      </c>
      <c r="D159" t="s">
        <v>128</v>
      </c>
      <c r="F159" s="33">
        <f t="shared" si="6"/>
        <v>853</v>
      </c>
      <c r="G159" s="34" t="s">
        <v>124</v>
      </c>
      <c r="H159" s="40" t="s">
        <v>159</v>
      </c>
    </row>
    <row r="160" spans="2:8" x14ac:dyDescent="0.25">
      <c r="B160" s="41">
        <v>9029257</v>
      </c>
      <c r="C160" s="36">
        <v>9029920</v>
      </c>
      <c r="D160" t="s">
        <v>132</v>
      </c>
      <c r="F160" s="33">
        <f t="shared" si="6"/>
        <v>664</v>
      </c>
      <c r="G160" s="34" t="s">
        <v>124</v>
      </c>
      <c r="H160" s="40" t="s">
        <v>151</v>
      </c>
    </row>
    <row r="161" spans="2:8" x14ac:dyDescent="0.25">
      <c r="B161" s="41">
        <v>9037041</v>
      </c>
      <c r="C161" s="36">
        <v>9037640</v>
      </c>
      <c r="D161" t="s">
        <v>133</v>
      </c>
      <c r="F161" s="33">
        <f t="shared" si="6"/>
        <v>600</v>
      </c>
      <c r="G161" s="34" t="s">
        <v>124</v>
      </c>
      <c r="H161" s="40" t="s">
        <v>156</v>
      </c>
    </row>
    <row r="162" spans="2:8" x14ac:dyDescent="0.25">
      <c r="B162" s="41">
        <v>9038700</v>
      </c>
      <c r="C162" s="36">
        <v>9039240</v>
      </c>
      <c r="D162" t="s">
        <v>134</v>
      </c>
      <c r="F162" s="33">
        <f t="shared" si="6"/>
        <v>541</v>
      </c>
      <c r="G162" s="34" t="s">
        <v>124</v>
      </c>
      <c r="H162" s="40" t="s">
        <v>160</v>
      </c>
    </row>
    <row r="163" spans="2:8" x14ac:dyDescent="0.25">
      <c r="B163" s="41">
        <v>9041395</v>
      </c>
      <c r="C163" s="36">
        <v>9042520</v>
      </c>
      <c r="D163" t="s">
        <v>125</v>
      </c>
      <c r="F163" s="33">
        <f t="shared" si="6"/>
        <v>1126</v>
      </c>
      <c r="G163" s="34" t="s">
        <v>124</v>
      </c>
      <c r="H163" s="40"/>
    </row>
    <row r="164" spans="2:8" x14ac:dyDescent="0.25">
      <c r="B164" s="41">
        <v>9043178</v>
      </c>
      <c r="C164" s="36">
        <v>9044520</v>
      </c>
      <c r="D164" t="s">
        <v>116</v>
      </c>
      <c r="F164" s="33">
        <f t="shared" si="6"/>
        <v>1343</v>
      </c>
      <c r="G164" s="34" t="s">
        <v>124</v>
      </c>
      <c r="H164" s="40" t="s">
        <v>161</v>
      </c>
    </row>
    <row r="165" spans="2:8" x14ac:dyDescent="0.25">
      <c r="B165" s="41">
        <v>9047453</v>
      </c>
      <c r="C165" s="36">
        <v>9047520</v>
      </c>
      <c r="D165" t="s">
        <v>110</v>
      </c>
      <c r="F165" s="33">
        <f t="shared" si="6"/>
        <v>68</v>
      </c>
      <c r="G165" s="34" t="s">
        <v>124</v>
      </c>
      <c r="H165" s="40"/>
    </row>
    <row r="166" spans="2:8" x14ac:dyDescent="0.25">
      <c r="B166" s="41">
        <v>9048682</v>
      </c>
      <c r="C166" s="36">
        <v>9049520</v>
      </c>
      <c r="D166" t="s">
        <v>129</v>
      </c>
      <c r="F166" s="33">
        <f t="shared" si="6"/>
        <v>839</v>
      </c>
      <c r="G166" s="34" t="s">
        <v>124</v>
      </c>
      <c r="H166" s="40" t="s">
        <v>162</v>
      </c>
    </row>
    <row r="167" spans="2:8" x14ac:dyDescent="0.25">
      <c r="B167" s="41">
        <v>9055229</v>
      </c>
      <c r="C167" s="36">
        <v>9056680</v>
      </c>
      <c r="D167" t="s">
        <v>112</v>
      </c>
      <c r="F167" s="33">
        <f t="shared" si="6"/>
        <v>1452</v>
      </c>
      <c r="G167" s="34" t="s">
        <v>124</v>
      </c>
      <c r="H167" s="40"/>
    </row>
    <row r="168" spans="2:8" x14ac:dyDescent="0.25">
      <c r="B168" s="41">
        <v>9059142</v>
      </c>
      <c r="C168" s="36">
        <v>9059200</v>
      </c>
      <c r="D168" s="43" t="s">
        <v>98</v>
      </c>
      <c r="F168" s="33">
        <f t="shared" si="6"/>
        <v>59</v>
      </c>
      <c r="G168" s="34" t="s">
        <v>124</v>
      </c>
      <c r="H168" s="40"/>
    </row>
    <row r="169" spans="2:8" x14ac:dyDescent="0.25">
      <c r="B169" s="41">
        <v>9059267</v>
      </c>
      <c r="C169" s="36">
        <v>9060600</v>
      </c>
      <c r="D169" t="s">
        <v>118</v>
      </c>
      <c r="F169" s="33">
        <f t="shared" si="6"/>
        <v>1334</v>
      </c>
      <c r="G169" s="34" t="s">
        <v>124</v>
      </c>
      <c r="H169" s="40" t="s">
        <v>158</v>
      </c>
    </row>
    <row r="170" spans="2:8" x14ac:dyDescent="0.25">
      <c r="B170" s="41">
        <v>9061391</v>
      </c>
      <c r="C170" s="36">
        <v>9063320</v>
      </c>
      <c r="D170" t="s">
        <v>104</v>
      </c>
      <c r="F170" s="33">
        <f t="shared" si="6"/>
        <v>1930</v>
      </c>
      <c r="G170" s="34" t="s">
        <v>124</v>
      </c>
      <c r="H170" s="40"/>
    </row>
    <row r="171" spans="2:8" x14ac:dyDescent="0.25">
      <c r="B171" s="41">
        <v>9063471</v>
      </c>
      <c r="C171" s="36">
        <v>9064920</v>
      </c>
      <c r="D171" t="s">
        <v>114</v>
      </c>
      <c r="F171" s="33">
        <f t="shared" si="6"/>
        <v>1450</v>
      </c>
      <c r="G171" s="34" t="s">
        <v>124</v>
      </c>
      <c r="H171" s="40" t="s">
        <v>160</v>
      </c>
    </row>
    <row r="172" spans="2:8" x14ac:dyDescent="0.25">
      <c r="B172" s="41">
        <v>9064994</v>
      </c>
      <c r="C172" s="36">
        <v>9066920</v>
      </c>
      <c r="D172" t="s">
        <v>106</v>
      </c>
      <c r="F172" s="33">
        <f t="shared" si="6"/>
        <v>1927</v>
      </c>
      <c r="G172" s="34" t="s">
        <v>124</v>
      </c>
      <c r="H172" s="40" t="s">
        <v>163</v>
      </c>
    </row>
    <row r="173" spans="2:8" x14ac:dyDescent="0.25">
      <c r="B173" s="41">
        <v>9066921</v>
      </c>
      <c r="C173" s="36">
        <v>9068520</v>
      </c>
      <c r="D173" t="s">
        <v>110</v>
      </c>
      <c r="F173" s="33">
        <f t="shared" si="6"/>
        <v>1600</v>
      </c>
      <c r="G173" s="34" t="s">
        <v>124</v>
      </c>
      <c r="H173" s="40"/>
    </row>
    <row r="174" spans="2:8" x14ac:dyDescent="0.25">
      <c r="B174" s="44">
        <v>9068662</v>
      </c>
      <c r="C174" s="45">
        <v>9071280</v>
      </c>
      <c r="D174" s="43" t="s">
        <v>98</v>
      </c>
      <c r="F174" s="33">
        <f t="shared" si="6"/>
        <v>2619</v>
      </c>
      <c r="G174" s="34" t="s">
        <v>124</v>
      </c>
      <c r="H174" s="40" t="s">
        <v>164</v>
      </c>
    </row>
    <row r="175" spans="2:8" x14ac:dyDescent="0.25">
      <c r="B175" s="41">
        <v>9071281</v>
      </c>
      <c r="C175" s="36">
        <v>9163000</v>
      </c>
      <c r="D175" t="s">
        <v>91</v>
      </c>
      <c r="F175" s="33">
        <f t="shared" si="6"/>
        <v>91720</v>
      </c>
      <c r="G175" s="34" t="s">
        <v>124</v>
      </c>
      <c r="H175" s="40"/>
    </row>
    <row r="176" spans="2:8" x14ac:dyDescent="0.25">
      <c r="B176" s="41">
        <v>9163001</v>
      </c>
      <c r="C176" s="36">
        <v>9395000</v>
      </c>
      <c r="D176" t="s">
        <v>89</v>
      </c>
      <c r="F176" s="33">
        <f t="shared" si="6"/>
        <v>232000</v>
      </c>
      <c r="G176" s="34" t="s">
        <v>124</v>
      </c>
      <c r="H176" s="40"/>
    </row>
    <row r="177" spans="2:8" x14ac:dyDescent="0.25">
      <c r="B177" s="41">
        <v>9395001</v>
      </c>
      <c r="C177" s="36">
        <v>9399944</v>
      </c>
      <c r="D177" t="s">
        <v>91</v>
      </c>
      <c r="F177" s="33">
        <f t="shared" si="6"/>
        <v>4944</v>
      </c>
      <c r="G177" s="34" t="s">
        <v>124</v>
      </c>
      <c r="H177" s="40"/>
    </row>
    <row r="178" spans="2:8" x14ac:dyDescent="0.25">
      <c r="B178" s="46" t="s">
        <v>165</v>
      </c>
      <c r="C178" s="47" t="s">
        <v>166</v>
      </c>
      <c r="D178" t="s">
        <v>91</v>
      </c>
      <c r="F178" s="33">
        <f t="shared" si="6"/>
        <v>3</v>
      </c>
      <c r="G178" s="34" t="s">
        <v>167</v>
      </c>
      <c r="H178" s="40"/>
    </row>
    <row r="179" spans="2:8" x14ac:dyDescent="0.25">
      <c r="B179" s="46" t="s">
        <v>168</v>
      </c>
      <c r="C179" s="47" t="s">
        <v>169</v>
      </c>
      <c r="D179" t="s">
        <v>91</v>
      </c>
      <c r="F179" s="33">
        <f t="shared" si="6"/>
        <v>9</v>
      </c>
      <c r="G179" s="34" t="s">
        <v>167</v>
      </c>
      <c r="H179" s="40"/>
    </row>
    <row r="180" spans="2:8" x14ac:dyDescent="0.25">
      <c r="B180" s="46" t="s">
        <v>170</v>
      </c>
      <c r="C180" s="47" t="s">
        <v>171</v>
      </c>
      <c r="D180" t="s">
        <v>91</v>
      </c>
      <c r="F180" s="33">
        <f t="shared" si="6"/>
        <v>60</v>
      </c>
      <c r="G180" s="34" t="s">
        <v>167</v>
      </c>
      <c r="H180" s="40"/>
    </row>
    <row r="181" spans="2:8" x14ac:dyDescent="0.25">
      <c r="B181" s="46" t="s">
        <v>172</v>
      </c>
      <c r="C181" s="47" t="s">
        <v>173</v>
      </c>
      <c r="D181" t="s">
        <v>91</v>
      </c>
      <c r="F181" s="33">
        <v>1900</v>
      </c>
      <c r="G181" s="34" t="s">
        <v>174</v>
      </c>
      <c r="H181" s="40"/>
    </row>
    <row r="182" spans="2:8" x14ac:dyDescent="0.25">
      <c r="B182" s="46" t="s">
        <v>175</v>
      </c>
      <c r="C182" s="47" t="s">
        <v>173</v>
      </c>
      <c r="D182" t="s">
        <v>91</v>
      </c>
      <c r="F182" s="33">
        <v>200</v>
      </c>
      <c r="G182" s="34" t="s">
        <v>176</v>
      </c>
      <c r="H182" s="40"/>
    </row>
    <row r="183" spans="2:8" x14ac:dyDescent="0.25">
      <c r="B183" s="48" t="s">
        <v>177</v>
      </c>
      <c r="C183" s="49" t="s">
        <v>178</v>
      </c>
      <c r="D183" s="10" t="s">
        <v>91</v>
      </c>
      <c r="E183" s="10"/>
      <c r="F183" s="50">
        <f>+C183-B183+1</f>
        <v>7000</v>
      </c>
      <c r="G183" s="51" t="s">
        <v>179</v>
      </c>
      <c r="H183" s="52"/>
    </row>
    <row r="184" spans="2:8" x14ac:dyDescent="0.25">
      <c r="F184" s="53"/>
    </row>
    <row r="185" spans="2:8" x14ac:dyDescent="0.25">
      <c r="F185" s="53"/>
    </row>
    <row r="186" spans="2:8" x14ac:dyDescent="0.25">
      <c r="F186" s="53"/>
    </row>
    <row r="187" spans="2:8" x14ac:dyDescent="0.25">
      <c r="F187" s="53"/>
    </row>
    <row r="188" spans="2:8" x14ac:dyDescent="0.25">
      <c r="F188" s="53"/>
    </row>
    <row r="189" spans="2:8" x14ac:dyDescent="0.25">
      <c r="F189" s="53"/>
    </row>
    <row r="190" spans="2:8" x14ac:dyDescent="0.25">
      <c r="F190" s="53"/>
    </row>
    <row r="191" spans="2:8" x14ac:dyDescent="0.25">
      <c r="F191" s="53"/>
    </row>
    <row r="192" spans="2:8" x14ac:dyDescent="0.25">
      <c r="F192" s="53"/>
    </row>
    <row r="193" spans="6:6" x14ac:dyDescent="0.25">
      <c r="F193" s="53"/>
    </row>
    <row r="194" spans="6:6" x14ac:dyDescent="0.25">
      <c r="F194" s="53"/>
    </row>
    <row r="195" spans="6:6" x14ac:dyDescent="0.25">
      <c r="F195" s="53"/>
    </row>
    <row r="196" spans="6:6" x14ac:dyDescent="0.25">
      <c r="F196" s="53"/>
    </row>
    <row r="197" spans="6:6" x14ac:dyDescent="0.25">
      <c r="F197" s="53"/>
    </row>
    <row r="198" spans="6:6" x14ac:dyDescent="0.25">
      <c r="F198" s="53"/>
    </row>
    <row r="199" spans="6:6" x14ac:dyDescent="0.25">
      <c r="F199" s="53"/>
    </row>
    <row r="200" spans="6:6" x14ac:dyDescent="0.25">
      <c r="F200" s="53"/>
    </row>
    <row r="201" spans="6:6" x14ac:dyDescent="0.25">
      <c r="F201" s="53"/>
    </row>
    <row r="202" spans="6:6" x14ac:dyDescent="0.25">
      <c r="F202" s="53"/>
    </row>
    <row r="203" spans="6:6" x14ac:dyDescent="0.25">
      <c r="F203" s="53"/>
    </row>
    <row r="204" spans="6:6" x14ac:dyDescent="0.25">
      <c r="F204" s="53"/>
    </row>
    <row r="205" spans="6:6" x14ac:dyDescent="0.25">
      <c r="F205" s="53"/>
    </row>
    <row r="206" spans="6:6" x14ac:dyDescent="0.25">
      <c r="F206" s="53"/>
    </row>
    <row r="207" spans="6:6" x14ac:dyDescent="0.25">
      <c r="F207" s="53"/>
    </row>
    <row r="208" spans="6:6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E23A3-C34B-4B08-A313-B02CEE3A3DEF}">
  <sheetPr>
    <pageSetUpPr fitToPage="1"/>
  </sheetPr>
  <dimension ref="A3:H16"/>
  <sheetViews>
    <sheetView workbookViewId="0">
      <selection activeCell="N31" sqref="N31"/>
    </sheetView>
  </sheetViews>
  <sheetFormatPr baseColWidth="10" defaultRowHeight="15" x14ac:dyDescent="0.25"/>
  <cols>
    <col min="2" max="2" width="19.28515625" customWidth="1"/>
    <col min="7" max="7" width="24.85546875" customWidth="1"/>
  </cols>
  <sheetData>
    <row r="3" spans="1:8" x14ac:dyDescent="0.25">
      <c r="A3" s="77" t="s">
        <v>43</v>
      </c>
      <c r="B3" s="77"/>
      <c r="C3" s="77"/>
      <c r="D3" s="77"/>
      <c r="E3" s="77"/>
      <c r="F3" s="77"/>
      <c r="G3" s="77"/>
      <c r="H3" s="77"/>
    </row>
    <row r="4" spans="1:8" x14ac:dyDescent="0.25">
      <c r="A4" s="77" t="s">
        <v>180</v>
      </c>
      <c r="B4" s="77"/>
      <c r="C4" s="77"/>
      <c r="D4" s="77"/>
      <c r="E4" s="77"/>
      <c r="F4" s="77"/>
      <c r="G4" s="77"/>
      <c r="H4" s="77"/>
    </row>
    <row r="5" spans="1:8" x14ac:dyDescent="0.25">
      <c r="A5" s="77" t="s">
        <v>184</v>
      </c>
      <c r="B5" s="77"/>
      <c r="C5" s="77"/>
      <c r="D5" s="77"/>
      <c r="E5" s="77"/>
      <c r="F5" s="77"/>
      <c r="G5" s="77"/>
      <c r="H5" s="77"/>
    </row>
    <row r="8" spans="1:8" x14ac:dyDescent="0.25">
      <c r="A8" s="77" t="s">
        <v>181</v>
      </c>
      <c r="B8" s="77"/>
      <c r="C8" s="77"/>
      <c r="D8" s="77" t="s">
        <v>182</v>
      </c>
      <c r="E8" s="77"/>
      <c r="F8" s="77" t="s">
        <v>183</v>
      </c>
      <c r="G8" s="77"/>
    </row>
    <row r="9" spans="1:8" x14ac:dyDescent="0.25">
      <c r="A9" s="125">
        <f>+LIBRETAS!H6</f>
        <v>380704</v>
      </c>
      <c r="B9" s="125"/>
      <c r="C9" s="125"/>
      <c r="D9" s="126">
        <v>595.9</v>
      </c>
      <c r="E9" s="126"/>
      <c r="F9" s="126">
        <f>+A9*D9</f>
        <v>226861513.59999999</v>
      </c>
      <c r="G9" s="126"/>
    </row>
    <row r="10" spans="1:8" x14ac:dyDescent="0.25">
      <c r="A10" s="125"/>
      <c r="B10" s="125"/>
      <c r="C10" s="125"/>
      <c r="D10" s="126"/>
      <c r="E10" s="126"/>
      <c r="F10" s="126"/>
      <c r="G10" s="126"/>
    </row>
    <row r="14" spans="1:8" ht="15.75" thickBot="1" x14ac:dyDescent="0.3">
      <c r="A14" s="99"/>
      <c r="B14" s="99"/>
      <c r="F14" s="99"/>
      <c r="G14" s="99"/>
    </row>
    <row r="15" spans="1:8" x14ac:dyDescent="0.25">
      <c r="A15" s="100" t="s">
        <v>35</v>
      </c>
      <c r="B15" s="100"/>
      <c r="F15" s="100" t="s">
        <v>36</v>
      </c>
      <c r="G15" s="100"/>
    </row>
    <row r="16" spans="1:8" x14ac:dyDescent="0.25">
      <c r="A16" s="78" t="s">
        <v>69</v>
      </c>
      <c r="B16" s="78"/>
      <c r="F16" s="78" t="s">
        <v>70</v>
      </c>
      <c r="G16" s="78"/>
    </row>
  </sheetData>
  <mergeCells count="15">
    <mergeCell ref="A3:H3"/>
    <mergeCell ref="A4:H4"/>
    <mergeCell ref="A5:H5"/>
    <mergeCell ref="A8:C8"/>
    <mergeCell ref="D8:E8"/>
    <mergeCell ref="F8:G8"/>
    <mergeCell ref="A16:B16"/>
    <mergeCell ref="F16:G16"/>
    <mergeCell ref="A9:C10"/>
    <mergeCell ref="D9:E10"/>
    <mergeCell ref="F9:G10"/>
    <mergeCell ref="A14:B14"/>
    <mergeCell ref="F14:G14"/>
    <mergeCell ref="A15:B15"/>
    <mergeCell ref="F15:G15"/>
  </mergeCells>
  <pageMargins left="0.7" right="0.7" top="0.75" bottom="0.75" header="0.3" footer="0.3"/>
  <pageSetup scale="8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8D00E-3416-464A-9F1A-2E82BEF1D905}">
  <sheetPr>
    <pageSetUpPr fitToPage="1"/>
  </sheetPr>
  <dimension ref="A1:J58"/>
  <sheetViews>
    <sheetView topLeftCell="A14" workbookViewId="0">
      <selection activeCell="B35" sqref="B35:C35"/>
    </sheetView>
  </sheetViews>
  <sheetFormatPr baseColWidth="10" defaultRowHeight="15" x14ac:dyDescent="0.25"/>
  <cols>
    <col min="1" max="1" width="43.7109375" customWidth="1"/>
    <col min="3" max="3" width="21.28515625" customWidth="1"/>
    <col min="5" max="5" width="15.140625" bestFit="1" customWidth="1"/>
    <col min="6" max="6" width="18.28515625" customWidth="1"/>
    <col min="9" max="9" width="26.140625" customWidth="1"/>
  </cols>
  <sheetData>
    <row r="1" spans="1:9" ht="18.75" x14ac:dyDescent="0.3">
      <c r="A1" s="95" t="s">
        <v>0</v>
      </c>
      <c r="B1" s="95"/>
      <c r="C1" s="95"/>
      <c r="D1" s="95"/>
      <c r="E1" s="95"/>
    </row>
    <row r="2" spans="1:9" ht="15.75" x14ac:dyDescent="0.25">
      <c r="A2" s="96" t="s">
        <v>1</v>
      </c>
      <c r="B2" s="96"/>
      <c r="C2" s="96"/>
      <c r="D2" s="96"/>
      <c r="E2" s="96"/>
    </row>
    <row r="3" spans="1:9" ht="15.75" x14ac:dyDescent="0.25">
      <c r="A3" s="96" t="s">
        <v>2</v>
      </c>
      <c r="B3" s="96"/>
      <c r="C3" s="96"/>
      <c r="D3" s="96"/>
      <c r="E3" s="96"/>
    </row>
    <row r="4" spans="1:9" x14ac:dyDescent="0.25">
      <c r="A4" s="78" t="s">
        <v>3</v>
      </c>
      <c r="B4" s="78"/>
      <c r="C4" s="78"/>
      <c r="D4" s="78"/>
      <c r="E4" s="78"/>
    </row>
    <row r="5" spans="1:9" x14ac:dyDescent="0.25">
      <c r="A5" s="78" t="s">
        <v>189</v>
      </c>
      <c r="B5" s="78"/>
      <c r="C5" s="78"/>
      <c r="D5" s="78"/>
      <c r="E5" s="78"/>
    </row>
    <row r="6" spans="1:9" x14ac:dyDescent="0.25">
      <c r="A6" s="78" t="s">
        <v>4</v>
      </c>
      <c r="B6" s="78"/>
      <c r="C6" s="78"/>
      <c r="D6" s="78"/>
      <c r="E6" s="78"/>
    </row>
    <row r="7" spans="1:9" x14ac:dyDescent="0.25">
      <c r="A7" s="78"/>
      <c r="B7" s="78"/>
      <c r="C7" s="78"/>
    </row>
    <row r="8" spans="1:9" x14ac:dyDescent="0.25">
      <c r="B8" s="77"/>
      <c r="C8" s="77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78"/>
      <c r="C10" s="78"/>
    </row>
    <row r="11" spans="1:9" x14ac:dyDescent="0.25">
      <c r="A11" t="s">
        <v>217</v>
      </c>
      <c r="B11" s="91">
        <v>228242143.63999999</v>
      </c>
      <c r="C11" s="78"/>
    </row>
    <row r="12" spans="1:9" x14ac:dyDescent="0.25">
      <c r="A12" t="s">
        <v>8</v>
      </c>
      <c r="B12" s="91">
        <f>2859680.56+1640998.64+2096982.5+2915656.46</f>
        <v>9513318.1600000001</v>
      </c>
      <c r="C12" s="78"/>
    </row>
    <row r="13" spans="1:9" x14ac:dyDescent="0.25">
      <c r="A13" t="s">
        <v>216</v>
      </c>
      <c r="B13" s="91">
        <v>34598879.899999999</v>
      </c>
      <c r="C13" s="78"/>
    </row>
    <row r="14" spans="1:9" x14ac:dyDescent="0.25">
      <c r="A14" t="s">
        <v>10</v>
      </c>
      <c r="B14" s="91">
        <v>2761897.2</v>
      </c>
      <c r="C14" s="78"/>
    </row>
    <row r="15" spans="1:9" x14ac:dyDescent="0.25">
      <c r="A15" t="s">
        <v>11</v>
      </c>
      <c r="B15" s="91">
        <v>439604146.74000001</v>
      </c>
      <c r="C15" s="78"/>
      <c r="I15" s="20" t="s">
        <v>186</v>
      </c>
    </row>
    <row r="16" spans="1:9" x14ac:dyDescent="0.25">
      <c r="A16" s="2" t="s">
        <v>12</v>
      </c>
      <c r="B16" s="81">
        <f>SUM(B11:C15)</f>
        <v>714720385.63999999</v>
      </c>
      <c r="C16" s="82"/>
      <c r="G16" s="78" t="s">
        <v>187</v>
      </c>
      <c r="H16" s="78"/>
      <c r="I16" s="6">
        <f>265500+145900</f>
        <v>411400</v>
      </c>
    </row>
    <row r="17" spans="1:10" x14ac:dyDescent="0.25">
      <c r="B17" s="78"/>
      <c r="C17" s="78"/>
      <c r="G17" s="78" t="s">
        <v>188</v>
      </c>
      <c r="H17" s="78"/>
      <c r="I17" s="6" cm="1">
        <f t="array" ref="I17:J17">+'LIBRETAS FEBRERO.'!G12:H12</f>
        <v>439192746.74000001</v>
      </c>
      <c r="J17">
        <v>0</v>
      </c>
    </row>
    <row r="18" spans="1:10" ht="15.75" thickBot="1" x14ac:dyDescent="0.3">
      <c r="A18" s="2" t="s">
        <v>13</v>
      </c>
      <c r="B18" s="92"/>
      <c r="C18" s="92"/>
      <c r="H18" s="6" t="str">
        <f>+[1]Hoja2!F8</f>
        <v>TOTAL RD$</v>
      </c>
      <c r="I18" s="55">
        <f>+I16+I17</f>
        <v>439604146.74000001</v>
      </c>
    </row>
    <row r="19" spans="1:10" ht="15.75" thickTop="1" x14ac:dyDescent="0.25">
      <c r="A19" t="s">
        <v>14</v>
      </c>
      <c r="B19" s="91">
        <v>679130760.27999997</v>
      </c>
      <c r="C19" s="78"/>
    </row>
    <row r="20" spans="1:10" x14ac:dyDescent="0.25">
      <c r="A20" t="s">
        <v>15</v>
      </c>
      <c r="B20" s="91">
        <v>-65644876.630000003</v>
      </c>
      <c r="C20" s="78"/>
    </row>
    <row r="21" spans="1:10" x14ac:dyDescent="0.25">
      <c r="A21" t="s">
        <v>16</v>
      </c>
      <c r="B21" s="91">
        <v>72830434.700000003</v>
      </c>
      <c r="C21" s="78"/>
    </row>
    <row r="22" spans="1:10" x14ac:dyDescent="0.25">
      <c r="A22" t="s">
        <v>17</v>
      </c>
      <c r="B22" s="91">
        <v>-287303280.41000003</v>
      </c>
      <c r="C22" s="78"/>
    </row>
    <row r="23" spans="1:10" x14ac:dyDescent="0.25">
      <c r="A23" s="2" t="s">
        <v>18</v>
      </c>
      <c r="B23" s="81">
        <f>SUM(B19:C22)</f>
        <v>399013037.94</v>
      </c>
      <c r="C23" s="82"/>
    </row>
    <row r="24" spans="1:10" ht="15.75" thickBot="1" x14ac:dyDescent="0.3">
      <c r="A24" s="2" t="s">
        <v>19</v>
      </c>
      <c r="B24" s="88">
        <f>+B16+B23</f>
        <v>1113733423.5799999</v>
      </c>
      <c r="C24" s="89"/>
    </row>
    <row r="25" spans="1:10" ht="15.75" thickTop="1" x14ac:dyDescent="0.25">
      <c r="B25" s="78"/>
      <c r="C25" s="78"/>
    </row>
    <row r="26" spans="1:10" x14ac:dyDescent="0.25">
      <c r="A26" s="90" t="s">
        <v>20</v>
      </c>
      <c r="B26" s="90"/>
      <c r="C26" s="90"/>
    </row>
    <row r="27" spans="1:10" x14ac:dyDescent="0.25">
      <c r="A27" s="4" t="s">
        <v>21</v>
      </c>
      <c r="B27" s="78"/>
      <c r="C27" s="78"/>
    </row>
    <row r="28" spans="1:10" x14ac:dyDescent="0.25">
      <c r="A28" t="s">
        <v>22</v>
      </c>
      <c r="B28" s="80">
        <v>0</v>
      </c>
      <c r="C28" s="80"/>
    </row>
    <row r="29" spans="1:10" x14ac:dyDescent="0.25">
      <c r="A29" t="s">
        <v>23</v>
      </c>
      <c r="B29" s="79">
        <v>347849249.26999998</v>
      </c>
      <c r="C29" s="79"/>
      <c r="E29" s="6"/>
      <c r="I29" s="6"/>
    </row>
    <row r="30" spans="1:10" x14ac:dyDescent="0.25">
      <c r="A30" s="2" t="s">
        <v>24</v>
      </c>
      <c r="B30" s="81">
        <f>SUM(B28:C29)</f>
        <v>347849249.26999998</v>
      </c>
      <c r="C30" s="82"/>
    </row>
    <row r="31" spans="1:10" x14ac:dyDescent="0.25">
      <c r="B31" s="78"/>
      <c r="C31" s="78"/>
    </row>
    <row r="32" spans="1:10" x14ac:dyDescent="0.25">
      <c r="A32" s="4" t="s">
        <v>25</v>
      </c>
      <c r="B32" s="78"/>
      <c r="C32" s="78"/>
    </row>
    <row r="33" spans="1:6" x14ac:dyDescent="0.25">
      <c r="A33" t="s">
        <v>26</v>
      </c>
      <c r="B33" s="79">
        <v>4859976.84</v>
      </c>
      <c r="C33" s="79"/>
      <c r="F33" s="6"/>
    </row>
    <row r="34" spans="1:6" x14ac:dyDescent="0.25">
      <c r="A34" s="2" t="s">
        <v>27</v>
      </c>
      <c r="B34" s="81">
        <f>+B33</f>
        <v>4859976.84</v>
      </c>
      <c r="C34" s="82"/>
      <c r="F34" s="6"/>
    </row>
    <row r="35" spans="1:6" ht="15.75" thickBot="1" x14ac:dyDescent="0.3">
      <c r="A35" s="2" t="s">
        <v>28</v>
      </c>
      <c r="B35" s="88">
        <f>+B30+B34</f>
        <v>352709226.10999995</v>
      </c>
      <c r="C35" s="89"/>
      <c r="F35" s="6"/>
    </row>
    <row r="36" spans="1:6" ht="15.75" thickTop="1" x14ac:dyDescent="0.25">
      <c r="B36" s="78"/>
      <c r="C36" s="78"/>
    </row>
    <row r="37" spans="1:6" x14ac:dyDescent="0.25">
      <c r="A37" s="90" t="s">
        <v>29</v>
      </c>
      <c r="B37" s="90"/>
      <c r="C37" s="90"/>
    </row>
    <row r="38" spans="1:6" x14ac:dyDescent="0.25">
      <c r="A38" t="s">
        <v>30</v>
      </c>
      <c r="B38" s="80">
        <v>761024197.47000003</v>
      </c>
      <c r="C38" s="80"/>
    </row>
    <row r="39" spans="1:6" x14ac:dyDescent="0.25">
      <c r="A39" s="2" t="s">
        <v>31</v>
      </c>
      <c r="B39" s="81">
        <f>+B38</f>
        <v>761024197.47000003</v>
      </c>
      <c r="C39" s="82"/>
    </row>
    <row r="40" spans="1:6" ht="15.75" thickBot="1" x14ac:dyDescent="0.3">
      <c r="A40" s="2" t="s">
        <v>32</v>
      </c>
      <c r="B40" s="83">
        <f>+B35+B39</f>
        <v>1113733423.5799999</v>
      </c>
      <c r="C40" s="84"/>
    </row>
    <row r="41" spans="1:6" ht="15.75" thickTop="1" x14ac:dyDescent="0.25">
      <c r="B41" s="85">
        <f>+B24-B40</f>
        <v>0</v>
      </c>
      <c r="C41" s="86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78" t="s">
        <v>218</v>
      </c>
      <c r="D44" s="78"/>
      <c r="E44" s="7"/>
    </row>
    <row r="45" spans="1:6" x14ac:dyDescent="0.25">
      <c r="C45" s="1"/>
      <c r="D45" s="1"/>
      <c r="E45" s="7"/>
    </row>
    <row r="46" spans="1:6" x14ac:dyDescent="0.25">
      <c r="C46" s="1"/>
      <c r="D46" s="1"/>
      <c r="E46" s="7"/>
    </row>
    <row r="48" spans="1:6" x14ac:dyDescent="0.25">
      <c r="A48" s="8" t="s">
        <v>35</v>
      </c>
      <c r="C48" s="87" t="s">
        <v>36</v>
      </c>
      <c r="D48" s="87"/>
      <c r="E48" s="87"/>
    </row>
    <row r="49" spans="1:5" x14ac:dyDescent="0.25">
      <c r="A49" s="9" t="s">
        <v>219</v>
      </c>
      <c r="C49" s="77" t="s">
        <v>70</v>
      </c>
      <c r="D49" s="77"/>
      <c r="E49" s="77"/>
    </row>
    <row r="53" spans="1:5" x14ac:dyDescent="0.25">
      <c r="A53" t="s">
        <v>39</v>
      </c>
    </row>
    <row r="57" spans="1:5" x14ac:dyDescent="0.25">
      <c r="A57" s="10" t="s">
        <v>220</v>
      </c>
    </row>
    <row r="58" spans="1:5" x14ac:dyDescent="0.25">
      <c r="A58" s="4" t="s">
        <v>41</v>
      </c>
    </row>
  </sheetData>
  <mergeCells count="45">
    <mergeCell ref="B13:C13"/>
    <mergeCell ref="A1:E1"/>
    <mergeCell ref="A2:E2"/>
    <mergeCell ref="A3:E3"/>
    <mergeCell ref="A4:E4"/>
    <mergeCell ref="A5:E5"/>
    <mergeCell ref="A6:E6"/>
    <mergeCell ref="A7:C7"/>
    <mergeCell ref="B8:C8"/>
    <mergeCell ref="B10:C10"/>
    <mergeCell ref="B11:C11"/>
    <mergeCell ref="B12:C12"/>
    <mergeCell ref="B23:C23"/>
    <mergeCell ref="B14:C14"/>
    <mergeCell ref="B15:C15"/>
    <mergeCell ref="B16:C16"/>
    <mergeCell ref="G16:H16"/>
    <mergeCell ref="B17:C17"/>
    <mergeCell ref="G17:H17"/>
    <mergeCell ref="B18:C18"/>
    <mergeCell ref="B19:C19"/>
    <mergeCell ref="B20:C20"/>
    <mergeCell ref="B21:C21"/>
    <mergeCell ref="B22:C22"/>
    <mergeCell ref="B35:C35"/>
    <mergeCell ref="B24:C24"/>
    <mergeCell ref="B25:C25"/>
    <mergeCell ref="A26:C26"/>
    <mergeCell ref="B27:C27"/>
    <mergeCell ref="B28:C28"/>
    <mergeCell ref="B29:C29"/>
    <mergeCell ref="B30:C30"/>
    <mergeCell ref="B31:C31"/>
    <mergeCell ref="B32:C32"/>
    <mergeCell ref="B33:C33"/>
    <mergeCell ref="B34:C34"/>
    <mergeCell ref="C44:D44"/>
    <mergeCell ref="C48:E48"/>
    <mergeCell ref="C49:E49"/>
    <mergeCell ref="B36:C36"/>
    <mergeCell ref="A37:C37"/>
    <mergeCell ref="B38:C38"/>
    <mergeCell ref="B39:C39"/>
    <mergeCell ref="B40:C40"/>
    <mergeCell ref="B41:C41"/>
  </mergeCells>
  <pageMargins left="0.7" right="0.7" top="0.75" bottom="0.75" header="0.3" footer="0.3"/>
  <pageSetup scale="76" fitToWidth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E5F81-1DC2-4506-8CA9-B3DF4F7ADC18}">
  <sheetPr>
    <pageSetUpPr fitToPage="1"/>
  </sheetPr>
  <dimension ref="A1:P21"/>
  <sheetViews>
    <sheetView workbookViewId="0">
      <selection sqref="A1:XFD1048576"/>
    </sheetView>
  </sheetViews>
  <sheetFormatPr baseColWidth="10" defaultRowHeight="15" x14ac:dyDescent="0.25"/>
  <cols>
    <col min="2" max="2" width="6" customWidth="1"/>
    <col min="3" max="3" width="13" customWidth="1"/>
    <col min="5" max="5" width="10.140625" customWidth="1"/>
    <col min="7" max="7" width="23" customWidth="1"/>
    <col min="9" max="9" width="9.5703125" customWidth="1"/>
    <col min="10" max="10" width="19.85546875" customWidth="1"/>
    <col min="11" max="11" width="10.5703125" customWidth="1"/>
    <col min="12" max="12" width="21.85546875" customWidth="1"/>
    <col min="13" max="13" width="17.140625" customWidth="1"/>
    <col min="14" max="14" width="16.42578125" customWidth="1"/>
    <col min="16" max="16" width="3.85546875" customWidth="1"/>
  </cols>
  <sheetData>
    <row r="1" spans="1:16" x14ac:dyDescent="0.25">
      <c r="A1" s="77" t="s">
        <v>43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x14ac:dyDescent="0.25">
      <c r="A2" s="78" t="s">
        <v>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x14ac:dyDescent="0.25">
      <c r="A3" s="78" t="s">
        <v>44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x14ac:dyDescent="0.25">
      <c r="A4" s="78" t="s">
        <v>190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5.75" thickBot="1" x14ac:dyDescent="0.3"/>
    <row r="6" spans="1:16" ht="30.75" thickBot="1" x14ac:dyDescent="0.3">
      <c r="A6" s="119" t="s">
        <v>45</v>
      </c>
      <c r="B6" s="120"/>
      <c r="C6" s="11" t="s">
        <v>46</v>
      </c>
      <c r="D6" s="119" t="s">
        <v>47</v>
      </c>
      <c r="E6" s="121"/>
      <c r="F6" s="119" t="s">
        <v>48</v>
      </c>
      <c r="G6" s="121"/>
      <c r="H6" s="119" t="s">
        <v>49</v>
      </c>
      <c r="I6" s="121"/>
      <c r="J6" s="11" t="s">
        <v>50</v>
      </c>
      <c r="K6" s="11" t="s">
        <v>51</v>
      </c>
      <c r="L6" s="12" t="s">
        <v>52</v>
      </c>
      <c r="M6" s="12" t="s">
        <v>53</v>
      </c>
      <c r="N6" s="13" t="s">
        <v>54</v>
      </c>
      <c r="O6" s="122" t="s">
        <v>55</v>
      </c>
      <c r="P6" s="123"/>
    </row>
    <row r="7" spans="1:16" ht="30" x14ac:dyDescent="0.25">
      <c r="A7" s="114" t="s">
        <v>56</v>
      </c>
      <c r="B7" s="114"/>
      <c r="C7" s="14">
        <v>672</v>
      </c>
      <c r="D7" s="114" t="s">
        <v>57</v>
      </c>
      <c r="E7" s="114"/>
      <c r="F7" s="115" t="s">
        <v>58</v>
      </c>
      <c r="G7" s="115"/>
      <c r="H7" s="116">
        <v>586476.88</v>
      </c>
      <c r="I7" s="117"/>
      <c r="J7" s="15" t="s">
        <v>59</v>
      </c>
      <c r="K7" s="14">
        <v>12</v>
      </c>
      <c r="L7" s="14">
        <v>11</v>
      </c>
      <c r="M7" s="16">
        <f>+H7/12</f>
        <v>48873.073333333334</v>
      </c>
      <c r="N7" s="16">
        <f>+M7*L7</f>
        <v>537603.80666666664</v>
      </c>
      <c r="O7" s="118">
        <f t="shared" ref="O7:O12" si="0">+H7-N7</f>
        <v>48873.073333333363</v>
      </c>
      <c r="P7" s="114"/>
    </row>
    <row r="8" spans="1:16" ht="30" x14ac:dyDescent="0.25">
      <c r="A8" s="112" t="s">
        <v>56</v>
      </c>
      <c r="B8" s="113"/>
      <c r="C8" s="14">
        <v>672</v>
      </c>
      <c r="D8" s="114" t="s">
        <v>57</v>
      </c>
      <c r="E8" s="114"/>
      <c r="F8" s="115" t="s">
        <v>58</v>
      </c>
      <c r="G8" s="115"/>
      <c r="H8" s="109">
        <v>17400</v>
      </c>
      <c r="I8" s="110"/>
      <c r="J8" s="15" t="s">
        <v>59</v>
      </c>
      <c r="K8" s="14">
        <v>12</v>
      </c>
      <c r="L8" s="14">
        <v>11</v>
      </c>
      <c r="M8" s="16">
        <f>+H8/K8</f>
        <v>1450</v>
      </c>
      <c r="N8" s="16">
        <f>+L8*M8</f>
        <v>15950</v>
      </c>
      <c r="O8" s="97">
        <f t="shared" si="0"/>
        <v>1450</v>
      </c>
      <c r="P8" s="98"/>
    </row>
    <row r="9" spans="1:16" ht="30" x14ac:dyDescent="0.25">
      <c r="A9" s="112" t="s">
        <v>56</v>
      </c>
      <c r="B9" s="113"/>
      <c r="C9" s="14">
        <v>672</v>
      </c>
      <c r="D9" s="114" t="s">
        <v>57</v>
      </c>
      <c r="E9" s="114"/>
      <c r="F9" s="115" t="s">
        <v>58</v>
      </c>
      <c r="G9" s="115"/>
      <c r="H9" s="109">
        <v>83520</v>
      </c>
      <c r="I9" s="110"/>
      <c r="J9" s="15" t="s">
        <v>59</v>
      </c>
      <c r="K9" s="14">
        <v>12</v>
      </c>
      <c r="L9" s="14">
        <v>11</v>
      </c>
      <c r="M9" s="16">
        <f>+H9/K9</f>
        <v>6960</v>
      </c>
      <c r="N9" s="16">
        <f>+L9*M9</f>
        <v>76560</v>
      </c>
      <c r="O9" s="97">
        <f t="shared" si="0"/>
        <v>6960</v>
      </c>
      <c r="P9" s="98"/>
    </row>
    <row r="10" spans="1:16" ht="30" x14ac:dyDescent="0.25">
      <c r="A10" s="105" t="s">
        <v>60</v>
      </c>
      <c r="B10" s="105"/>
      <c r="C10" s="18">
        <v>1743</v>
      </c>
      <c r="D10" s="105" t="s">
        <v>57</v>
      </c>
      <c r="E10" s="105"/>
      <c r="F10" s="108" t="s">
        <v>61</v>
      </c>
      <c r="G10" s="108"/>
      <c r="H10" s="111">
        <v>136654.79999999999</v>
      </c>
      <c r="I10" s="111"/>
      <c r="J10" s="15" t="s">
        <v>62</v>
      </c>
      <c r="K10" s="17">
        <v>4</v>
      </c>
      <c r="L10" s="17">
        <v>4</v>
      </c>
      <c r="M10" s="19">
        <f>+H10/4</f>
        <v>34163.699999999997</v>
      </c>
      <c r="N10" s="16">
        <f>+L10*M10</f>
        <v>136654.79999999999</v>
      </c>
      <c r="O10" s="104">
        <f t="shared" si="0"/>
        <v>0</v>
      </c>
      <c r="P10" s="105"/>
    </row>
    <row r="11" spans="1:16" ht="30" x14ac:dyDescent="0.25">
      <c r="A11" s="106">
        <v>45544</v>
      </c>
      <c r="B11" s="107"/>
      <c r="C11" s="18">
        <v>2372</v>
      </c>
      <c r="D11" s="105" t="s">
        <v>57</v>
      </c>
      <c r="E11" s="105"/>
      <c r="F11" s="108" t="s">
        <v>63</v>
      </c>
      <c r="G11" s="108"/>
      <c r="H11" s="109">
        <v>22786.82</v>
      </c>
      <c r="I11" s="110"/>
      <c r="J11" s="15" t="s">
        <v>64</v>
      </c>
      <c r="K11" s="17">
        <v>1</v>
      </c>
      <c r="L11" s="17">
        <v>1</v>
      </c>
      <c r="M11" s="19">
        <f>+H11/1</f>
        <v>22786.82</v>
      </c>
      <c r="N11" s="16">
        <f>+L11*M11</f>
        <v>22786.82</v>
      </c>
      <c r="O11" s="104">
        <f t="shared" si="0"/>
        <v>0</v>
      </c>
      <c r="P11" s="105"/>
    </row>
    <row r="12" spans="1:16" ht="30" x14ac:dyDescent="0.25">
      <c r="A12" s="106">
        <v>45544</v>
      </c>
      <c r="B12" s="107"/>
      <c r="C12" s="18">
        <v>2372</v>
      </c>
      <c r="D12" s="105" t="s">
        <v>57</v>
      </c>
      <c r="E12" s="105"/>
      <c r="F12" s="108" t="s">
        <v>63</v>
      </c>
      <c r="G12" s="108"/>
      <c r="H12" s="109">
        <v>75851.460000000006</v>
      </c>
      <c r="I12" s="110"/>
      <c r="J12" s="15" t="s">
        <v>64</v>
      </c>
      <c r="K12" s="17">
        <v>1</v>
      </c>
      <c r="L12" s="17">
        <v>1</v>
      </c>
      <c r="M12" s="19">
        <f>+H12</f>
        <v>75851.460000000006</v>
      </c>
      <c r="N12" s="19">
        <f>+M12</f>
        <v>75851.460000000006</v>
      </c>
      <c r="O12" s="104">
        <f t="shared" si="0"/>
        <v>0</v>
      </c>
      <c r="P12" s="105"/>
    </row>
    <row r="13" spans="1:16" ht="30" x14ac:dyDescent="0.25">
      <c r="A13" s="105" t="s">
        <v>65</v>
      </c>
      <c r="B13" s="105"/>
      <c r="C13" s="18">
        <v>2602</v>
      </c>
      <c r="D13" s="105" t="s">
        <v>57</v>
      </c>
      <c r="E13" s="105"/>
      <c r="F13" s="108" t="s">
        <v>66</v>
      </c>
      <c r="G13" s="108"/>
      <c r="H13" s="111">
        <v>4636481.3600000003</v>
      </c>
      <c r="I13" s="111"/>
      <c r="J13" s="15" t="s">
        <v>67</v>
      </c>
      <c r="K13" s="17">
        <v>12</v>
      </c>
      <c r="L13" s="17">
        <v>5</v>
      </c>
      <c r="M13" s="19">
        <f>+H13/12</f>
        <v>386373.44666666671</v>
      </c>
      <c r="N13" s="19">
        <f>+M13*L13</f>
        <v>1931867.2333333336</v>
      </c>
      <c r="O13" s="97">
        <f>+H13-N13</f>
        <v>2704614.1266666669</v>
      </c>
      <c r="P13" s="98"/>
    </row>
    <row r="14" spans="1:16" ht="15.75" thickBot="1" x14ac:dyDescent="0.3">
      <c r="G14" s="20" t="s">
        <v>68</v>
      </c>
      <c r="H14" s="101">
        <f>SUM(H7:I13)</f>
        <v>5559171.3200000003</v>
      </c>
      <c r="I14" s="102"/>
      <c r="N14" s="21">
        <f>SUM(N7:N13)</f>
        <v>2797274.12</v>
      </c>
      <c r="O14" s="103">
        <f>SUM(O7:P13)</f>
        <v>2761897.2</v>
      </c>
      <c r="P14" s="103"/>
    </row>
    <row r="15" spans="1:16" ht="15.75" thickTop="1" x14ac:dyDescent="0.25"/>
    <row r="19" spans="6:12" ht="15.75" thickBot="1" x14ac:dyDescent="0.3">
      <c r="F19" s="99"/>
      <c r="G19" s="99"/>
      <c r="K19" s="99"/>
      <c r="L19" s="99"/>
    </row>
    <row r="20" spans="6:12" x14ac:dyDescent="0.25">
      <c r="F20" s="100" t="s">
        <v>35</v>
      </c>
      <c r="G20" s="100"/>
      <c r="K20" s="100" t="s">
        <v>36</v>
      </c>
      <c r="L20" s="100"/>
    </row>
    <row r="21" spans="6:12" x14ac:dyDescent="0.25">
      <c r="F21" s="78" t="s">
        <v>69</v>
      </c>
      <c r="G21" s="78"/>
      <c r="K21" s="78" t="s">
        <v>70</v>
      </c>
      <c r="L21" s="78"/>
    </row>
  </sheetData>
  <mergeCells count="52">
    <mergeCell ref="A1:P1"/>
    <mergeCell ref="A2:P2"/>
    <mergeCell ref="A3:P3"/>
    <mergeCell ref="A4:P4"/>
    <mergeCell ref="A6:B6"/>
    <mergeCell ref="D6:E6"/>
    <mergeCell ref="F6:G6"/>
    <mergeCell ref="H6:I6"/>
    <mergeCell ref="O6:P6"/>
    <mergeCell ref="A8:B8"/>
    <mergeCell ref="D8:E8"/>
    <mergeCell ref="F8:G8"/>
    <mergeCell ref="H8:I8"/>
    <mergeCell ref="O8:P8"/>
    <mergeCell ref="A7:B7"/>
    <mergeCell ref="D7:E7"/>
    <mergeCell ref="F7:G7"/>
    <mergeCell ref="H7:I7"/>
    <mergeCell ref="O7:P7"/>
    <mergeCell ref="O9:P9"/>
    <mergeCell ref="A10:B10"/>
    <mergeCell ref="D10:E10"/>
    <mergeCell ref="F10:G10"/>
    <mergeCell ref="H10:I10"/>
    <mergeCell ref="O10:P10"/>
    <mergeCell ref="A13:B13"/>
    <mergeCell ref="D13:E13"/>
    <mergeCell ref="F13:G13"/>
    <mergeCell ref="H13:I13"/>
    <mergeCell ref="A9:B9"/>
    <mergeCell ref="D9:E9"/>
    <mergeCell ref="F9:G9"/>
    <mergeCell ref="H9:I9"/>
    <mergeCell ref="A12:B12"/>
    <mergeCell ref="D12:E12"/>
    <mergeCell ref="F12:G12"/>
    <mergeCell ref="H12:I12"/>
    <mergeCell ref="O12:P12"/>
    <mergeCell ref="A11:B11"/>
    <mergeCell ref="D11:E11"/>
    <mergeCell ref="F11:G11"/>
    <mergeCell ref="H11:I11"/>
    <mergeCell ref="O11:P11"/>
    <mergeCell ref="F21:G21"/>
    <mergeCell ref="K21:L21"/>
    <mergeCell ref="O13:P13"/>
    <mergeCell ref="F19:G19"/>
    <mergeCell ref="K19:L19"/>
    <mergeCell ref="F20:G20"/>
    <mergeCell ref="K20:L20"/>
    <mergeCell ref="H14:I14"/>
    <mergeCell ref="O14:P14"/>
  </mergeCells>
  <pageMargins left="0.7" right="0.7" top="0.75" bottom="0.75" header="0.3" footer="0.3"/>
  <pageSetup scale="5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69E9B-B0B1-4034-A587-49E3F4658F51}">
  <dimension ref="B1:K291"/>
  <sheetViews>
    <sheetView topLeftCell="A3" workbookViewId="0">
      <selection activeCell="H94" sqref="H94"/>
    </sheetView>
  </sheetViews>
  <sheetFormatPr baseColWidth="10" defaultRowHeight="15" x14ac:dyDescent="0.25"/>
  <cols>
    <col min="1" max="1" width="1.5703125" customWidth="1"/>
    <col min="2" max="2" width="12.140625" style="36" customWidth="1"/>
    <col min="3" max="3" width="9" style="36" customWidth="1"/>
    <col min="4" max="4" width="14.7109375" customWidth="1"/>
    <col min="5" max="5" width="19.140625" bestFit="1" customWidth="1"/>
    <col min="6" max="6" width="9" customWidth="1"/>
    <col min="7" max="7" width="20.42578125" bestFit="1" customWidth="1"/>
    <col min="8" max="8" width="41" bestFit="1" customWidth="1"/>
    <col min="10" max="10" width="24.5703125" bestFit="1" customWidth="1"/>
    <col min="11" max="11" width="21.7109375" bestFit="1" customWidth="1"/>
    <col min="12" max="12" width="9.28515625" bestFit="1" customWidth="1"/>
    <col min="13" max="13" width="7" bestFit="1" customWidth="1"/>
    <col min="14" max="14" width="16.42578125" bestFit="1" customWidth="1"/>
    <col min="15" max="15" width="12.42578125" bestFit="1" customWidth="1"/>
    <col min="16" max="16" width="25.7109375" bestFit="1" customWidth="1"/>
    <col min="17" max="17" width="7.28515625" bestFit="1" customWidth="1"/>
    <col min="18" max="18" width="7.7109375" bestFit="1" customWidth="1"/>
    <col min="19" max="19" width="12.140625" bestFit="1" customWidth="1"/>
    <col min="20" max="20" width="7" bestFit="1" customWidth="1"/>
    <col min="21" max="21" width="15" bestFit="1" customWidth="1"/>
    <col min="22" max="22" width="11.85546875" bestFit="1" customWidth="1"/>
    <col min="23" max="23" width="13.7109375" bestFit="1" customWidth="1"/>
    <col min="24" max="24" width="13.28515625" bestFit="1" customWidth="1"/>
    <col min="25" max="25" width="10" bestFit="1" customWidth="1"/>
    <col min="26" max="26" width="8.7109375" bestFit="1" customWidth="1"/>
    <col min="27" max="27" width="13" bestFit="1" customWidth="1"/>
    <col min="28" max="28" width="11.140625" bestFit="1" customWidth="1"/>
    <col min="29" max="29" width="12.5703125" bestFit="1" customWidth="1"/>
    <col min="30" max="30" width="14.5703125" bestFit="1" customWidth="1"/>
    <col min="31" max="31" width="11.140625" bestFit="1" customWidth="1"/>
    <col min="32" max="32" width="13.140625" bestFit="1" customWidth="1"/>
    <col min="33" max="33" width="11.140625" bestFit="1" customWidth="1"/>
    <col min="34" max="34" width="13" bestFit="1" customWidth="1"/>
    <col min="35" max="35" width="23.5703125" bestFit="1" customWidth="1"/>
    <col min="36" max="36" width="26.7109375" bestFit="1" customWidth="1"/>
    <col min="37" max="37" width="11.140625" bestFit="1" customWidth="1"/>
    <col min="38" max="38" width="12.7109375" bestFit="1" customWidth="1"/>
    <col min="39" max="39" width="12.5703125" bestFit="1" customWidth="1"/>
    <col min="40" max="40" width="15.5703125" bestFit="1" customWidth="1"/>
    <col min="41" max="41" width="12.140625" bestFit="1" customWidth="1"/>
    <col min="42" max="42" width="15.140625" bestFit="1" customWidth="1"/>
    <col min="43" max="43" width="11.140625" bestFit="1" customWidth="1"/>
    <col min="44" max="44" width="13.5703125" bestFit="1" customWidth="1"/>
    <col min="45" max="45" width="15.28515625" bestFit="1" customWidth="1"/>
    <col min="46" max="46" width="18.42578125" bestFit="1" customWidth="1"/>
    <col min="47" max="47" width="13.5703125" bestFit="1" customWidth="1"/>
    <col min="48" max="48" width="16.7109375" bestFit="1" customWidth="1"/>
    <col min="49" max="49" width="11.140625" bestFit="1" customWidth="1"/>
    <col min="50" max="50" width="12" bestFit="1" customWidth="1"/>
    <col min="51" max="51" width="11.140625" bestFit="1" customWidth="1"/>
    <col min="52" max="52" width="13.42578125" bestFit="1" customWidth="1"/>
    <col min="53" max="53" width="11.140625" bestFit="1" customWidth="1"/>
    <col min="54" max="54" width="12.28515625" bestFit="1" customWidth="1"/>
    <col min="55" max="55" width="11.140625" bestFit="1" customWidth="1"/>
    <col min="56" max="56" width="11.28515625" bestFit="1" customWidth="1"/>
    <col min="57" max="57" width="11.140625" bestFit="1" customWidth="1"/>
    <col min="58" max="58" width="10.7109375" bestFit="1" customWidth="1"/>
    <col min="59" max="59" width="11.140625" bestFit="1" customWidth="1"/>
    <col min="60" max="60" width="13.85546875" bestFit="1" customWidth="1"/>
    <col min="61" max="61" width="13" bestFit="1" customWidth="1"/>
    <col min="62" max="62" width="16.140625" bestFit="1" customWidth="1"/>
    <col min="63" max="63" width="14.28515625" bestFit="1" customWidth="1"/>
    <col min="64" max="64" width="17.42578125" bestFit="1" customWidth="1"/>
    <col min="65" max="65" width="13" bestFit="1" customWidth="1"/>
    <col min="66" max="66" width="16.140625" bestFit="1" customWidth="1"/>
    <col min="67" max="67" width="11.140625" bestFit="1" customWidth="1"/>
    <col min="68" max="68" width="13" bestFit="1" customWidth="1"/>
    <col min="69" max="69" width="11.140625" bestFit="1" customWidth="1"/>
    <col min="70" max="70" width="12.85546875" bestFit="1" customWidth="1"/>
    <col min="71" max="71" width="11.140625" bestFit="1" customWidth="1"/>
    <col min="72" max="72" width="10.28515625" bestFit="1" customWidth="1"/>
    <col min="73" max="73" width="13.28515625" bestFit="1" customWidth="1"/>
    <col min="74" max="74" width="16.42578125" bestFit="1" customWidth="1"/>
    <col min="75" max="75" width="11.140625" bestFit="1" customWidth="1"/>
    <col min="76" max="76" width="11" bestFit="1" customWidth="1"/>
    <col min="77" max="77" width="15.28515625" bestFit="1" customWidth="1"/>
    <col min="78" max="78" width="18.42578125" bestFit="1" customWidth="1"/>
    <col min="79" max="79" width="11.140625" bestFit="1" customWidth="1"/>
    <col min="80" max="80" width="12.85546875" bestFit="1" customWidth="1"/>
    <col min="81" max="81" width="18.5703125" bestFit="1" customWidth="1"/>
    <col min="82" max="82" width="21.7109375" bestFit="1" customWidth="1"/>
    <col min="83" max="83" width="11.140625" bestFit="1" customWidth="1"/>
    <col min="84" max="84" width="13.42578125" bestFit="1" customWidth="1"/>
    <col min="85" max="85" width="13.5703125" bestFit="1" customWidth="1"/>
    <col min="86" max="86" width="16.7109375" bestFit="1" customWidth="1"/>
    <col min="87" max="87" width="11.140625" bestFit="1" customWidth="1"/>
    <col min="89" max="89" width="13" bestFit="1" customWidth="1"/>
    <col min="90" max="90" width="9.28515625" bestFit="1" customWidth="1"/>
    <col min="91" max="91" width="7" bestFit="1" customWidth="1"/>
    <col min="92" max="92" width="16.42578125" bestFit="1" customWidth="1"/>
    <col min="93" max="93" width="12.42578125" bestFit="1" customWidth="1"/>
    <col min="94" max="94" width="25.7109375" bestFit="1" customWidth="1"/>
    <col min="95" max="95" width="7.28515625" bestFit="1" customWidth="1"/>
    <col min="96" max="96" width="7.7109375" bestFit="1" customWidth="1"/>
    <col min="97" max="97" width="12.140625" bestFit="1" customWidth="1"/>
    <col min="98" max="98" width="7" bestFit="1" customWidth="1"/>
    <col min="99" max="99" width="15" bestFit="1" customWidth="1"/>
    <col min="100" max="100" width="11.85546875" bestFit="1" customWidth="1"/>
    <col min="101" max="101" width="13.7109375" bestFit="1" customWidth="1"/>
    <col min="102" max="102" width="13.28515625" bestFit="1" customWidth="1"/>
    <col min="103" max="103" width="10" bestFit="1" customWidth="1"/>
    <col min="104" max="104" width="8.7109375" bestFit="1" customWidth="1"/>
    <col min="105" max="105" width="13" bestFit="1" customWidth="1"/>
    <col min="106" max="106" width="16.140625" bestFit="1" customWidth="1"/>
    <col min="107" max="107" width="12.5703125" bestFit="1" customWidth="1"/>
  </cols>
  <sheetData>
    <row r="1" spans="2:11" x14ac:dyDescent="0.25">
      <c r="B1"/>
      <c r="C1"/>
    </row>
    <row r="2" spans="2:11" ht="18.75" x14ac:dyDescent="0.25">
      <c r="B2" s="22"/>
      <c r="C2" s="23" t="s">
        <v>71</v>
      </c>
      <c r="D2" s="22"/>
      <c r="E2" s="22"/>
      <c r="F2" s="22"/>
    </row>
    <row r="3" spans="2:11" x14ac:dyDescent="0.25">
      <c r="B3" s="22"/>
      <c r="C3" s="24" t="s">
        <v>72</v>
      </c>
      <c r="D3" s="25"/>
      <c r="E3" s="25"/>
      <c r="F3" s="22"/>
    </row>
    <row r="4" spans="2:11" x14ac:dyDescent="0.25">
      <c r="B4" s="22"/>
      <c r="C4" s="26" t="s">
        <v>193</v>
      </c>
      <c r="D4" s="25"/>
      <c r="E4" s="25"/>
      <c r="F4" s="22"/>
    </row>
    <row r="5" spans="2:11" ht="15.75" thickBot="1" x14ac:dyDescent="0.3">
      <c r="B5"/>
      <c r="C5"/>
    </row>
    <row r="6" spans="2:11" ht="15.75" thickBot="1" x14ac:dyDescent="0.3">
      <c r="B6" s="124" t="s">
        <v>74</v>
      </c>
      <c r="C6" s="124"/>
      <c r="D6" s="124" t="s">
        <v>75</v>
      </c>
      <c r="E6" s="124"/>
      <c r="F6" s="124" t="s">
        <v>76</v>
      </c>
      <c r="G6" s="124"/>
      <c r="H6" s="27">
        <f>SUM(F8:F202)</f>
        <v>719651</v>
      </c>
      <c r="J6" s="28" t="s">
        <v>194</v>
      </c>
      <c r="K6" s="28"/>
    </row>
    <row r="7" spans="2:11" x14ac:dyDescent="0.25">
      <c r="B7" s="29" t="s">
        <v>78</v>
      </c>
      <c r="C7" s="29" t="s">
        <v>79</v>
      </c>
      <c r="D7" s="29" t="s">
        <v>80</v>
      </c>
      <c r="E7" s="29" t="s">
        <v>81</v>
      </c>
      <c r="F7" s="29" t="s">
        <v>82</v>
      </c>
      <c r="G7" s="29" t="s">
        <v>83</v>
      </c>
      <c r="H7" s="29" t="s">
        <v>84</v>
      </c>
      <c r="J7" s="60" t="s">
        <v>85</v>
      </c>
      <c r="K7" s="28" t="s">
        <v>86</v>
      </c>
    </row>
    <row r="8" spans="2:11" x14ac:dyDescent="0.25">
      <c r="B8" s="30">
        <v>0</v>
      </c>
      <c r="C8" s="31">
        <v>0</v>
      </c>
      <c r="D8" s="32" t="s">
        <v>87</v>
      </c>
      <c r="E8" t="s">
        <v>87</v>
      </c>
      <c r="F8" s="33">
        <v>0</v>
      </c>
      <c r="G8" s="34" t="s">
        <v>88</v>
      </c>
      <c r="H8" s="35"/>
      <c r="J8" s="36" t="s">
        <v>89</v>
      </c>
      <c r="K8" s="37">
        <v>381456</v>
      </c>
    </row>
    <row r="9" spans="2:11" x14ac:dyDescent="0.25">
      <c r="B9" s="38">
        <v>0</v>
      </c>
      <c r="C9" s="31">
        <v>0</v>
      </c>
      <c r="D9" s="32" t="s">
        <v>90</v>
      </c>
      <c r="E9" t="s">
        <v>90</v>
      </c>
      <c r="F9" s="33">
        <v>0</v>
      </c>
      <c r="G9" s="34" t="s">
        <v>88</v>
      </c>
      <c r="H9" s="40"/>
      <c r="J9" s="36" t="s">
        <v>91</v>
      </c>
      <c r="K9" s="37">
        <v>219596</v>
      </c>
    </row>
    <row r="10" spans="2:11" x14ac:dyDescent="0.25">
      <c r="B10" s="30">
        <v>0</v>
      </c>
      <c r="C10" s="31">
        <v>0</v>
      </c>
      <c r="D10" s="32" t="s">
        <v>92</v>
      </c>
      <c r="E10" t="s">
        <v>92</v>
      </c>
      <c r="F10" s="33">
        <v>0</v>
      </c>
      <c r="G10" s="34" t="s">
        <v>88</v>
      </c>
      <c r="H10" s="40"/>
      <c r="J10" s="36" t="s">
        <v>195</v>
      </c>
      <c r="K10" s="37">
        <v>72000</v>
      </c>
    </row>
    <row r="11" spans="2:11" x14ac:dyDescent="0.25">
      <c r="B11" s="30">
        <v>0</v>
      </c>
      <c r="C11" s="31">
        <v>0</v>
      </c>
      <c r="D11" s="32" t="s">
        <v>94</v>
      </c>
      <c r="E11" t="s">
        <v>94</v>
      </c>
      <c r="F11" s="33">
        <v>0</v>
      </c>
      <c r="G11" s="34" t="s">
        <v>88</v>
      </c>
      <c r="H11" s="40" t="s">
        <v>95</v>
      </c>
      <c r="J11" s="36" t="s">
        <v>93</v>
      </c>
      <c r="K11" s="37">
        <v>6212</v>
      </c>
    </row>
    <row r="12" spans="2:11" x14ac:dyDescent="0.25">
      <c r="B12" s="30">
        <v>0</v>
      </c>
      <c r="C12" s="31">
        <v>0</v>
      </c>
      <c r="D12" s="32" t="s">
        <v>97</v>
      </c>
      <c r="E12" t="s">
        <v>97</v>
      </c>
      <c r="F12" s="33">
        <v>0</v>
      </c>
      <c r="G12" s="34" t="s">
        <v>88</v>
      </c>
      <c r="H12" s="40" t="s">
        <v>95</v>
      </c>
      <c r="J12" s="36" t="s">
        <v>96</v>
      </c>
      <c r="K12" s="37">
        <v>4840</v>
      </c>
    </row>
    <row r="13" spans="2:11" x14ac:dyDescent="0.25">
      <c r="B13" s="30">
        <v>0</v>
      </c>
      <c r="C13" s="31">
        <v>0</v>
      </c>
      <c r="D13" s="32" t="s">
        <v>99</v>
      </c>
      <c r="E13" t="s">
        <v>99</v>
      </c>
      <c r="F13" s="33">
        <v>0</v>
      </c>
      <c r="G13" s="34" t="s">
        <v>88</v>
      </c>
      <c r="H13" s="40"/>
      <c r="J13" s="36" t="s">
        <v>129</v>
      </c>
      <c r="K13" s="37">
        <v>2826</v>
      </c>
    </row>
    <row r="14" spans="2:11" x14ac:dyDescent="0.25">
      <c r="B14" s="30">
        <v>0</v>
      </c>
      <c r="C14" s="31">
        <v>0</v>
      </c>
      <c r="D14" s="32" t="s">
        <v>103</v>
      </c>
      <c r="E14" t="s">
        <v>103</v>
      </c>
      <c r="F14" s="33">
        <v>0</v>
      </c>
      <c r="G14" s="34" t="s">
        <v>88</v>
      </c>
      <c r="H14" s="40"/>
      <c r="J14" s="36" t="s">
        <v>102</v>
      </c>
      <c r="K14" s="37">
        <v>2326</v>
      </c>
    </row>
    <row r="15" spans="2:11" x14ac:dyDescent="0.25">
      <c r="B15" s="30">
        <v>0</v>
      </c>
      <c r="C15" s="31">
        <v>0</v>
      </c>
      <c r="D15" s="32" t="s">
        <v>105</v>
      </c>
      <c r="E15" t="s">
        <v>105</v>
      </c>
      <c r="F15" s="33">
        <v>0</v>
      </c>
      <c r="G15" s="34" t="s">
        <v>88</v>
      </c>
      <c r="H15" s="40"/>
      <c r="J15" s="36" t="s">
        <v>108</v>
      </c>
      <c r="K15" s="37">
        <v>2137</v>
      </c>
    </row>
    <row r="16" spans="2:11" x14ac:dyDescent="0.25">
      <c r="B16" s="30">
        <v>0</v>
      </c>
      <c r="C16" s="31">
        <v>0</v>
      </c>
      <c r="D16" s="32" t="s">
        <v>107</v>
      </c>
      <c r="E16" t="s">
        <v>107</v>
      </c>
      <c r="F16" s="33">
        <v>0</v>
      </c>
      <c r="G16" s="34" t="s">
        <v>88</v>
      </c>
      <c r="H16" s="40"/>
      <c r="J16" s="36" t="s">
        <v>100</v>
      </c>
      <c r="K16" s="37">
        <v>2036</v>
      </c>
    </row>
    <row r="17" spans="2:11" x14ac:dyDescent="0.25">
      <c r="B17" s="30">
        <v>0</v>
      </c>
      <c r="C17" s="31">
        <v>0</v>
      </c>
      <c r="D17" s="32" t="s">
        <v>109</v>
      </c>
      <c r="E17" t="s">
        <v>109</v>
      </c>
      <c r="F17" s="33">
        <v>0</v>
      </c>
      <c r="G17" s="34" t="s">
        <v>88</v>
      </c>
      <c r="H17" s="40"/>
      <c r="J17" s="36" t="s">
        <v>106</v>
      </c>
      <c r="K17" s="37">
        <v>1960</v>
      </c>
    </row>
    <row r="18" spans="2:11" x14ac:dyDescent="0.25">
      <c r="B18" s="30">
        <v>0</v>
      </c>
      <c r="C18" s="31">
        <v>0</v>
      </c>
      <c r="D18" s="32" t="s">
        <v>111</v>
      </c>
      <c r="E18" t="s">
        <v>111</v>
      </c>
      <c r="F18" s="33">
        <v>0</v>
      </c>
      <c r="G18" s="34" t="s">
        <v>88</v>
      </c>
      <c r="H18" s="40"/>
      <c r="J18" s="36" t="s">
        <v>130</v>
      </c>
      <c r="K18" s="37">
        <v>1827</v>
      </c>
    </row>
    <row r="19" spans="2:11" x14ac:dyDescent="0.25">
      <c r="B19" s="30">
        <v>0</v>
      </c>
      <c r="C19" s="31">
        <v>0</v>
      </c>
      <c r="D19" s="32" t="s">
        <v>113</v>
      </c>
      <c r="E19" t="s">
        <v>113</v>
      </c>
      <c r="F19" s="33">
        <v>0</v>
      </c>
      <c r="G19" s="34" t="s">
        <v>88</v>
      </c>
      <c r="H19" s="40"/>
      <c r="J19" s="36" t="s">
        <v>98</v>
      </c>
      <c r="K19" s="37">
        <v>1743</v>
      </c>
    </row>
    <row r="20" spans="2:11" x14ac:dyDescent="0.25">
      <c r="B20" s="30">
        <v>0</v>
      </c>
      <c r="C20" s="31">
        <v>0</v>
      </c>
      <c r="D20" s="32" t="s">
        <v>115</v>
      </c>
      <c r="E20" t="s">
        <v>115</v>
      </c>
      <c r="F20" s="33">
        <v>0</v>
      </c>
      <c r="G20" s="34" t="s">
        <v>88</v>
      </c>
      <c r="H20" s="40"/>
      <c r="J20" s="36" t="s">
        <v>104</v>
      </c>
      <c r="K20" s="37">
        <v>1740</v>
      </c>
    </row>
    <row r="21" spans="2:11" x14ac:dyDescent="0.25">
      <c r="B21" s="30">
        <v>0</v>
      </c>
      <c r="C21" s="31">
        <v>0</v>
      </c>
      <c r="D21" s="32" t="s">
        <v>117</v>
      </c>
      <c r="E21" t="s">
        <v>117</v>
      </c>
      <c r="F21" s="33">
        <v>0</v>
      </c>
      <c r="G21" s="34" t="s">
        <v>88</v>
      </c>
      <c r="H21" s="40"/>
      <c r="J21" s="36" t="s">
        <v>120</v>
      </c>
      <c r="K21" s="37">
        <v>1662</v>
      </c>
    </row>
    <row r="22" spans="2:11" x14ac:dyDescent="0.25">
      <c r="B22" s="30">
        <v>0</v>
      </c>
      <c r="C22" s="31">
        <v>0</v>
      </c>
      <c r="D22" s="32" t="s">
        <v>119</v>
      </c>
      <c r="E22" t="s">
        <v>119</v>
      </c>
      <c r="F22" s="33">
        <v>0</v>
      </c>
      <c r="G22" s="34" t="s">
        <v>88</v>
      </c>
      <c r="H22" s="40"/>
      <c r="J22" s="36" t="s">
        <v>127</v>
      </c>
      <c r="K22" s="37">
        <v>1627</v>
      </c>
    </row>
    <row r="23" spans="2:11" x14ac:dyDescent="0.25">
      <c r="B23" s="30">
        <v>0</v>
      </c>
      <c r="C23" s="31">
        <v>0</v>
      </c>
      <c r="D23" s="32" t="s">
        <v>121</v>
      </c>
      <c r="E23" t="s">
        <v>121</v>
      </c>
      <c r="F23" s="33">
        <v>0</v>
      </c>
      <c r="G23" s="34" t="s">
        <v>88</v>
      </c>
      <c r="H23" s="40"/>
      <c r="J23" s="36" t="s">
        <v>110</v>
      </c>
      <c r="K23" s="37">
        <v>1583</v>
      </c>
    </row>
    <row r="24" spans="2:11" x14ac:dyDescent="0.25">
      <c r="B24" s="41">
        <v>6900548</v>
      </c>
      <c r="C24" s="36">
        <v>6900550</v>
      </c>
      <c r="D24" s="32" t="s">
        <v>123</v>
      </c>
      <c r="E24" s="42" t="s">
        <v>123</v>
      </c>
      <c r="F24" s="33">
        <f t="shared" ref="F24:F87" si="0">+C24-B24+1</f>
        <v>3</v>
      </c>
      <c r="G24" s="34" t="s">
        <v>124</v>
      </c>
      <c r="H24" s="40"/>
      <c r="J24" s="36" t="s">
        <v>116</v>
      </c>
      <c r="K24" s="37">
        <v>1539</v>
      </c>
    </row>
    <row r="25" spans="2:11" x14ac:dyDescent="0.25">
      <c r="B25" s="41">
        <v>7161601</v>
      </c>
      <c r="C25" s="36">
        <v>7161846</v>
      </c>
      <c r="D25" s="32" t="s">
        <v>96</v>
      </c>
      <c r="E25" t="s">
        <v>96</v>
      </c>
      <c r="F25" s="33">
        <f t="shared" si="0"/>
        <v>246</v>
      </c>
      <c r="G25" s="34" t="s">
        <v>124</v>
      </c>
      <c r="H25" s="40" t="s">
        <v>126</v>
      </c>
      <c r="J25" s="36" t="s">
        <v>128</v>
      </c>
      <c r="K25" s="37">
        <v>1493</v>
      </c>
    </row>
    <row r="26" spans="2:11" x14ac:dyDescent="0.25">
      <c r="B26" s="41">
        <v>7161848</v>
      </c>
      <c r="C26" s="36">
        <v>7161901</v>
      </c>
      <c r="D26" s="32" t="s">
        <v>96</v>
      </c>
      <c r="E26" t="s">
        <v>96</v>
      </c>
      <c r="F26" s="33">
        <f t="shared" si="0"/>
        <v>54</v>
      </c>
      <c r="G26" s="34" t="s">
        <v>124</v>
      </c>
      <c r="H26" s="40"/>
      <c r="J26" s="36" t="s">
        <v>114</v>
      </c>
      <c r="K26" s="37">
        <v>1200</v>
      </c>
    </row>
    <row r="27" spans="2:11" x14ac:dyDescent="0.25">
      <c r="B27" s="41">
        <v>7161903</v>
      </c>
      <c r="C27" s="36">
        <v>7161963</v>
      </c>
      <c r="D27" s="32" t="s">
        <v>96</v>
      </c>
      <c r="E27" t="s">
        <v>96</v>
      </c>
      <c r="F27" s="33">
        <f t="shared" si="0"/>
        <v>61</v>
      </c>
      <c r="G27" s="34" t="s">
        <v>124</v>
      </c>
      <c r="H27" s="40"/>
      <c r="J27" s="36" t="s">
        <v>132</v>
      </c>
      <c r="K27" s="37">
        <v>1161</v>
      </c>
    </row>
    <row r="28" spans="2:11" x14ac:dyDescent="0.25">
      <c r="B28" s="41">
        <v>7161965</v>
      </c>
      <c r="C28" s="36">
        <v>7162583</v>
      </c>
      <c r="D28" s="32" t="s">
        <v>96</v>
      </c>
      <c r="E28" t="s">
        <v>96</v>
      </c>
      <c r="F28" s="33">
        <f t="shared" si="0"/>
        <v>619</v>
      </c>
      <c r="G28" s="34" t="s">
        <v>124</v>
      </c>
      <c r="H28" s="40"/>
      <c r="J28" s="36" t="s">
        <v>122</v>
      </c>
      <c r="K28" s="37">
        <v>1034</v>
      </c>
    </row>
    <row r="29" spans="2:11" x14ac:dyDescent="0.25">
      <c r="B29" s="41">
        <v>7162585</v>
      </c>
      <c r="C29" s="36">
        <v>7162601</v>
      </c>
      <c r="D29" s="32" t="s">
        <v>96</v>
      </c>
      <c r="E29" t="s">
        <v>96</v>
      </c>
      <c r="F29" s="33">
        <f t="shared" si="0"/>
        <v>17</v>
      </c>
      <c r="G29" s="34" t="s">
        <v>124</v>
      </c>
      <c r="H29" s="40"/>
      <c r="J29" s="36" t="s">
        <v>196</v>
      </c>
      <c r="K29" s="37">
        <v>975</v>
      </c>
    </row>
    <row r="30" spans="2:11" x14ac:dyDescent="0.25">
      <c r="B30" s="41">
        <v>7162603</v>
      </c>
      <c r="C30" s="36">
        <v>7162658</v>
      </c>
      <c r="D30" s="32" t="s">
        <v>96</v>
      </c>
      <c r="E30" t="s">
        <v>96</v>
      </c>
      <c r="F30" s="33">
        <f t="shared" si="0"/>
        <v>56</v>
      </c>
      <c r="G30" s="34" t="s">
        <v>124</v>
      </c>
      <c r="H30" s="40"/>
      <c r="J30" s="36" t="s">
        <v>133</v>
      </c>
      <c r="K30" s="37">
        <v>955</v>
      </c>
    </row>
    <row r="31" spans="2:11" x14ac:dyDescent="0.25">
      <c r="B31" s="41">
        <v>7162661</v>
      </c>
      <c r="C31" s="36">
        <v>7162673</v>
      </c>
      <c r="D31" s="32" t="s">
        <v>96</v>
      </c>
      <c r="E31" t="s">
        <v>96</v>
      </c>
      <c r="F31" s="33">
        <f t="shared" si="0"/>
        <v>13</v>
      </c>
      <c r="G31" s="34" t="s">
        <v>124</v>
      </c>
      <c r="H31" s="40"/>
      <c r="J31" s="36" t="s">
        <v>131</v>
      </c>
      <c r="K31" s="37">
        <v>781</v>
      </c>
    </row>
    <row r="32" spans="2:11" x14ac:dyDescent="0.25">
      <c r="B32" s="41">
        <v>7162676</v>
      </c>
      <c r="C32" s="36">
        <v>7162677</v>
      </c>
      <c r="D32" s="32" t="s">
        <v>96</v>
      </c>
      <c r="E32" t="s">
        <v>96</v>
      </c>
      <c r="F32" s="33">
        <f t="shared" si="0"/>
        <v>2</v>
      </c>
      <c r="G32" s="34" t="s">
        <v>124</v>
      </c>
      <c r="H32" s="40"/>
      <c r="J32" s="36" t="s">
        <v>137</v>
      </c>
      <c r="K32" s="37">
        <v>675</v>
      </c>
    </row>
    <row r="33" spans="2:11" x14ac:dyDescent="0.25">
      <c r="B33" s="41">
        <v>7162679</v>
      </c>
      <c r="C33" s="36">
        <v>7162681</v>
      </c>
      <c r="D33" s="32" t="s">
        <v>96</v>
      </c>
      <c r="E33" t="s">
        <v>96</v>
      </c>
      <c r="F33" s="33">
        <f t="shared" si="0"/>
        <v>3</v>
      </c>
      <c r="G33" s="34" t="s">
        <v>124</v>
      </c>
      <c r="H33" s="40"/>
      <c r="J33" s="36" t="s">
        <v>112</v>
      </c>
      <c r="K33" s="37">
        <v>609</v>
      </c>
    </row>
    <row r="34" spans="2:11" x14ac:dyDescent="0.25">
      <c r="B34" s="41">
        <v>7162683</v>
      </c>
      <c r="C34" s="36">
        <v>7162697</v>
      </c>
      <c r="D34" s="32" t="s">
        <v>96</v>
      </c>
      <c r="E34" t="s">
        <v>96</v>
      </c>
      <c r="F34" s="33">
        <f t="shared" si="0"/>
        <v>15</v>
      </c>
      <c r="G34" s="34" t="s">
        <v>124</v>
      </c>
      <c r="H34" s="40"/>
      <c r="J34" s="36" t="s">
        <v>118</v>
      </c>
      <c r="K34" s="37">
        <v>570</v>
      </c>
    </row>
    <row r="35" spans="2:11" x14ac:dyDescent="0.25">
      <c r="B35" s="41">
        <v>7162699</v>
      </c>
      <c r="C35" s="36">
        <v>7162757</v>
      </c>
      <c r="D35" s="32" t="s">
        <v>96</v>
      </c>
      <c r="E35" t="s">
        <v>96</v>
      </c>
      <c r="F35" s="33">
        <f t="shared" si="0"/>
        <v>59</v>
      </c>
      <c r="G35" s="34" t="s">
        <v>124</v>
      </c>
      <c r="H35" s="40"/>
      <c r="J35" s="36" t="s">
        <v>138</v>
      </c>
      <c r="K35" s="37">
        <v>414</v>
      </c>
    </row>
    <row r="36" spans="2:11" x14ac:dyDescent="0.25">
      <c r="B36" s="41">
        <v>7162759</v>
      </c>
      <c r="C36" s="36">
        <v>7162764</v>
      </c>
      <c r="D36" s="32" t="s">
        <v>96</v>
      </c>
      <c r="E36" t="s">
        <v>96</v>
      </c>
      <c r="F36" s="33">
        <f t="shared" si="0"/>
        <v>6</v>
      </c>
      <c r="G36" s="34" t="s">
        <v>124</v>
      </c>
      <c r="H36" s="40"/>
      <c r="J36" s="36" t="s">
        <v>148</v>
      </c>
      <c r="K36" s="37">
        <v>349</v>
      </c>
    </row>
    <row r="37" spans="2:11" x14ac:dyDescent="0.25">
      <c r="B37" s="41">
        <v>7162766</v>
      </c>
      <c r="C37" s="36">
        <v>7162777</v>
      </c>
      <c r="D37" s="32" t="s">
        <v>96</v>
      </c>
      <c r="E37" t="s">
        <v>96</v>
      </c>
      <c r="F37" s="33">
        <f t="shared" si="0"/>
        <v>12</v>
      </c>
      <c r="G37" s="34" t="s">
        <v>124</v>
      </c>
      <c r="H37" s="40"/>
      <c r="J37" s="36" t="s">
        <v>134</v>
      </c>
      <c r="K37" s="37">
        <v>318</v>
      </c>
    </row>
    <row r="38" spans="2:11" x14ac:dyDescent="0.25">
      <c r="B38" s="41">
        <v>7322383</v>
      </c>
      <c r="C38" s="36">
        <v>7322411</v>
      </c>
      <c r="D38" s="32" t="s">
        <v>123</v>
      </c>
      <c r="E38" s="42" t="s">
        <v>123</v>
      </c>
      <c r="F38" s="33">
        <f t="shared" si="0"/>
        <v>29</v>
      </c>
      <c r="G38" s="34" t="s">
        <v>124</v>
      </c>
      <c r="H38" s="40"/>
      <c r="J38" s="36" t="s">
        <v>125</v>
      </c>
      <c r="K38" s="37">
        <v>318</v>
      </c>
    </row>
    <row r="39" spans="2:11" x14ac:dyDescent="0.25">
      <c r="B39" s="41">
        <v>7383097</v>
      </c>
      <c r="C39" s="36">
        <v>7383097</v>
      </c>
      <c r="D39" s="32" t="s">
        <v>140</v>
      </c>
      <c r="E39" t="s">
        <v>140</v>
      </c>
      <c r="F39" s="33">
        <f t="shared" si="0"/>
        <v>1</v>
      </c>
      <c r="G39" s="34" t="s">
        <v>124</v>
      </c>
      <c r="H39" s="40" t="s">
        <v>141</v>
      </c>
      <c r="J39" s="36" t="s">
        <v>142</v>
      </c>
      <c r="K39" s="37">
        <v>318</v>
      </c>
    </row>
    <row r="40" spans="2:11" x14ac:dyDescent="0.25">
      <c r="B40" s="41">
        <v>7383493</v>
      </c>
      <c r="C40" s="36">
        <v>7383530</v>
      </c>
      <c r="D40" s="32" t="s">
        <v>123</v>
      </c>
      <c r="E40" s="42" t="s">
        <v>123</v>
      </c>
      <c r="F40" s="33">
        <f t="shared" si="0"/>
        <v>38</v>
      </c>
      <c r="G40" s="34" t="s">
        <v>124</v>
      </c>
      <c r="H40" s="40"/>
      <c r="J40" s="36" t="s">
        <v>139</v>
      </c>
      <c r="K40" s="37">
        <v>274</v>
      </c>
    </row>
    <row r="41" spans="2:11" x14ac:dyDescent="0.25">
      <c r="B41" s="41">
        <v>7452931</v>
      </c>
      <c r="C41" s="36">
        <v>7452950</v>
      </c>
      <c r="D41" s="32" t="s">
        <v>123</v>
      </c>
      <c r="E41" s="42" t="s">
        <v>123</v>
      </c>
      <c r="F41" s="33">
        <f t="shared" si="0"/>
        <v>20</v>
      </c>
      <c r="G41" s="34" t="s">
        <v>124</v>
      </c>
      <c r="H41" s="40"/>
      <c r="J41" s="36" t="s">
        <v>136</v>
      </c>
      <c r="K41" s="37">
        <v>251</v>
      </c>
    </row>
    <row r="42" spans="2:11" x14ac:dyDescent="0.25">
      <c r="B42" s="41">
        <v>7480531</v>
      </c>
      <c r="C42" s="36">
        <v>7480550</v>
      </c>
      <c r="D42" s="32" t="s">
        <v>123</v>
      </c>
      <c r="E42" s="42" t="s">
        <v>123</v>
      </c>
      <c r="F42" s="33">
        <f t="shared" si="0"/>
        <v>20</v>
      </c>
      <c r="G42" s="34" t="s">
        <v>124</v>
      </c>
      <c r="H42" s="40"/>
      <c r="J42" s="36" t="s">
        <v>140</v>
      </c>
      <c r="K42" s="37">
        <v>243</v>
      </c>
    </row>
    <row r="43" spans="2:11" x14ac:dyDescent="0.25">
      <c r="B43" s="41">
        <v>7655930</v>
      </c>
      <c r="C43" s="36">
        <v>7655930</v>
      </c>
      <c r="D43" s="32" t="s">
        <v>93</v>
      </c>
      <c r="E43" t="s">
        <v>93</v>
      </c>
      <c r="F43" s="33">
        <f t="shared" si="0"/>
        <v>1</v>
      </c>
      <c r="G43" s="34" t="s">
        <v>124</v>
      </c>
      <c r="H43" s="40" t="s">
        <v>146</v>
      </c>
      <c r="J43" s="36" t="s">
        <v>143</v>
      </c>
      <c r="K43" s="37">
        <v>230</v>
      </c>
    </row>
    <row r="44" spans="2:11" x14ac:dyDescent="0.25">
      <c r="B44" s="36">
        <v>7655946</v>
      </c>
      <c r="C44" s="36">
        <v>7655948</v>
      </c>
      <c r="D44" s="32" t="s">
        <v>93</v>
      </c>
      <c r="E44" t="s">
        <v>93</v>
      </c>
      <c r="F44" s="33">
        <f t="shared" si="0"/>
        <v>3</v>
      </c>
      <c r="G44" s="34" t="s">
        <v>124</v>
      </c>
      <c r="H44" s="40"/>
      <c r="J44" s="36" t="s">
        <v>144</v>
      </c>
      <c r="K44" s="37">
        <v>228</v>
      </c>
    </row>
    <row r="45" spans="2:11" x14ac:dyDescent="0.25">
      <c r="B45" s="41">
        <v>7660628</v>
      </c>
      <c r="C45" s="36">
        <v>7660634</v>
      </c>
      <c r="D45" s="32" t="s">
        <v>145</v>
      </c>
      <c r="E45" t="s">
        <v>145</v>
      </c>
      <c r="F45" s="33">
        <f t="shared" si="0"/>
        <v>7</v>
      </c>
      <c r="G45" s="34" t="s">
        <v>124</v>
      </c>
      <c r="H45" s="40"/>
      <c r="J45" s="36" t="s">
        <v>123</v>
      </c>
      <c r="K45" s="37">
        <v>110</v>
      </c>
    </row>
    <row r="46" spans="2:11" x14ac:dyDescent="0.25">
      <c r="B46" s="41">
        <v>7660645</v>
      </c>
      <c r="C46" s="36">
        <v>7660660</v>
      </c>
      <c r="D46" s="32" t="s">
        <v>145</v>
      </c>
      <c r="E46" t="s">
        <v>145</v>
      </c>
      <c r="F46" s="33">
        <f t="shared" si="0"/>
        <v>16</v>
      </c>
      <c r="G46" s="34" t="s">
        <v>124</v>
      </c>
      <c r="H46" s="40"/>
      <c r="J46" s="36" t="s">
        <v>145</v>
      </c>
      <c r="K46" s="37">
        <v>23</v>
      </c>
    </row>
    <row r="47" spans="2:11" x14ac:dyDescent="0.25">
      <c r="B47" s="41">
        <v>7713417</v>
      </c>
      <c r="C47" s="36">
        <v>7713419</v>
      </c>
      <c r="D47" s="32" t="s">
        <v>93</v>
      </c>
      <c r="E47" t="s">
        <v>93</v>
      </c>
      <c r="F47" s="33">
        <f t="shared" si="0"/>
        <v>3</v>
      </c>
      <c r="G47" s="34" t="s">
        <v>124</v>
      </c>
      <c r="H47" s="40"/>
      <c r="J47" s="36" t="s">
        <v>147</v>
      </c>
      <c r="K47" s="37">
        <v>11</v>
      </c>
    </row>
    <row r="48" spans="2:11" x14ac:dyDescent="0.25">
      <c r="B48" s="41">
        <v>7715401</v>
      </c>
      <c r="C48" s="36">
        <v>7715403</v>
      </c>
      <c r="D48" s="32" t="s">
        <v>93</v>
      </c>
      <c r="E48" t="s">
        <v>93</v>
      </c>
      <c r="F48" s="33">
        <f t="shared" si="0"/>
        <v>3</v>
      </c>
      <c r="G48" s="34" t="s">
        <v>124</v>
      </c>
      <c r="H48" s="40"/>
      <c r="J48" s="36" t="s">
        <v>101</v>
      </c>
      <c r="K48" s="37">
        <v>1</v>
      </c>
    </row>
    <row r="49" spans="2:11" x14ac:dyDescent="0.25">
      <c r="B49" s="41">
        <v>7715406</v>
      </c>
      <c r="C49" s="36">
        <v>7715410</v>
      </c>
      <c r="D49" s="32" t="s">
        <v>93</v>
      </c>
      <c r="E49" t="s">
        <v>93</v>
      </c>
      <c r="F49" s="33">
        <f t="shared" si="0"/>
        <v>5</v>
      </c>
      <c r="G49" s="34" t="s">
        <v>124</v>
      </c>
      <c r="H49" s="40"/>
      <c r="J49" s="36" t="s">
        <v>99</v>
      </c>
      <c r="K49" s="37">
        <v>0</v>
      </c>
    </row>
    <row r="50" spans="2:11" x14ac:dyDescent="0.25">
      <c r="B50" s="41">
        <v>7715421</v>
      </c>
      <c r="C50" s="36">
        <v>7715427</v>
      </c>
      <c r="D50" s="32" t="s">
        <v>93</v>
      </c>
      <c r="E50" t="s">
        <v>93</v>
      </c>
      <c r="F50" s="33">
        <f t="shared" si="0"/>
        <v>7</v>
      </c>
      <c r="G50" s="34" t="s">
        <v>124</v>
      </c>
      <c r="H50" s="40"/>
      <c r="J50" s="36" t="s">
        <v>121</v>
      </c>
      <c r="K50" s="37">
        <v>0</v>
      </c>
    </row>
    <row r="51" spans="2:11" x14ac:dyDescent="0.25">
      <c r="B51" s="41">
        <v>7715429</v>
      </c>
      <c r="C51" s="36">
        <v>7715429</v>
      </c>
      <c r="D51" s="32" t="s">
        <v>93</v>
      </c>
      <c r="E51" t="s">
        <v>93</v>
      </c>
      <c r="F51" s="33">
        <f t="shared" si="0"/>
        <v>1</v>
      </c>
      <c r="G51" s="34" t="s">
        <v>124</v>
      </c>
      <c r="H51" s="40"/>
      <c r="J51" s="36" t="s">
        <v>87</v>
      </c>
      <c r="K51" s="37">
        <v>0</v>
      </c>
    </row>
    <row r="52" spans="2:11" x14ac:dyDescent="0.25">
      <c r="B52" s="41">
        <v>7715430</v>
      </c>
      <c r="C52" s="36">
        <v>7715431</v>
      </c>
      <c r="D52" s="32" t="s">
        <v>93</v>
      </c>
      <c r="E52" t="s">
        <v>93</v>
      </c>
      <c r="F52" s="33">
        <f t="shared" si="0"/>
        <v>2</v>
      </c>
      <c r="G52" s="34" t="s">
        <v>124</v>
      </c>
      <c r="H52" s="40"/>
      <c r="J52" s="36" t="s">
        <v>109</v>
      </c>
      <c r="K52" s="37">
        <v>0</v>
      </c>
    </row>
    <row r="53" spans="2:11" x14ac:dyDescent="0.25">
      <c r="B53" s="41">
        <v>7738722</v>
      </c>
      <c r="C53" s="36">
        <v>7738725</v>
      </c>
      <c r="D53" s="32" t="s">
        <v>108</v>
      </c>
      <c r="E53" t="s">
        <v>108</v>
      </c>
      <c r="F53" s="33">
        <f t="shared" si="0"/>
        <v>4</v>
      </c>
      <c r="G53" s="34" t="s">
        <v>124</v>
      </c>
      <c r="H53" s="40" t="s">
        <v>197</v>
      </c>
      <c r="J53" s="36" t="s">
        <v>103</v>
      </c>
      <c r="K53" s="37">
        <v>0</v>
      </c>
    </row>
    <row r="54" spans="2:11" x14ac:dyDescent="0.25">
      <c r="B54" s="41">
        <v>7756799</v>
      </c>
      <c r="C54" s="36">
        <v>7756799</v>
      </c>
      <c r="D54" s="32" t="s">
        <v>136</v>
      </c>
      <c r="E54" t="s">
        <v>136</v>
      </c>
      <c r="F54" s="33">
        <f t="shared" si="0"/>
        <v>1</v>
      </c>
      <c r="G54" s="34" t="s">
        <v>124</v>
      </c>
      <c r="H54" s="40"/>
      <c r="J54" s="36" t="s">
        <v>111</v>
      </c>
      <c r="K54" s="37">
        <v>0</v>
      </c>
    </row>
    <row r="55" spans="2:11" x14ac:dyDescent="0.25">
      <c r="B55" s="41">
        <v>7922431</v>
      </c>
      <c r="C55" s="36">
        <v>7922431</v>
      </c>
      <c r="D55" s="32" t="s">
        <v>93</v>
      </c>
      <c r="E55" t="s">
        <v>93</v>
      </c>
      <c r="F55" s="33">
        <f t="shared" si="0"/>
        <v>1</v>
      </c>
      <c r="G55" s="34" t="s">
        <v>124</v>
      </c>
      <c r="H55" s="40"/>
      <c r="J55" s="36" t="s">
        <v>113</v>
      </c>
      <c r="K55" s="37">
        <v>0</v>
      </c>
    </row>
    <row r="56" spans="2:11" x14ac:dyDescent="0.25">
      <c r="B56" s="41">
        <v>7922436</v>
      </c>
      <c r="C56" s="36">
        <v>7922436</v>
      </c>
      <c r="D56" s="32" t="s">
        <v>93</v>
      </c>
      <c r="E56" t="s">
        <v>93</v>
      </c>
      <c r="F56" s="33">
        <f t="shared" si="0"/>
        <v>1</v>
      </c>
      <c r="G56" s="34" t="s">
        <v>124</v>
      </c>
      <c r="H56" s="40"/>
      <c r="J56" s="36" t="s">
        <v>92</v>
      </c>
      <c r="K56" s="37">
        <v>0</v>
      </c>
    </row>
    <row r="57" spans="2:11" x14ac:dyDescent="0.25">
      <c r="B57" s="41">
        <v>7922440</v>
      </c>
      <c r="C57" s="36">
        <v>7922440</v>
      </c>
      <c r="D57" s="32" t="s">
        <v>93</v>
      </c>
      <c r="E57" t="s">
        <v>93</v>
      </c>
      <c r="F57" s="33">
        <f t="shared" si="0"/>
        <v>1</v>
      </c>
      <c r="G57" s="34" t="s">
        <v>124</v>
      </c>
      <c r="H57" s="40"/>
      <c r="J57" s="36" t="s">
        <v>115</v>
      </c>
      <c r="K57" s="37">
        <v>0</v>
      </c>
    </row>
    <row r="58" spans="2:11" x14ac:dyDescent="0.25">
      <c r="B58" s="41">
        <v>7924671</v>
      </c>
      <c r="C58" s="36">
        <v>7924672</v>
      </c>
      <c r="D58" s="32" t="s">
        <v>108</v>
      </c>
      <c r="E58" t="s">
        <v>108</v>
      </c>
      <c r="F58" s="33">
        <f t="shared" si="0"/>
        <v>2</v>
      </c>
      <c r="G58" s="34" t="s">
        <v>124</v>
      </c>
      <c r="H58" s="40"/>
      <c r="J58" s="36" t="s">
        <v>119</v>
      </c>
      <c r="K58" s="37">
        <v>0</v>
      </c>
    </row>
    <row r="59" spans="2:11" x14ac:dyDescent="0.25">
      <c r="B59" s="41">
        <v>7946486</v>
      </c>
      <c r="C59" s="36">
        <v>7946512</v>
      </c>
      <c r="D59" s="32" t="s">
        <v>138</v>
      </c>
      <c r="E59" t="s">
        <v>138</v>
      </c>
      <c r="F59" s="33">
        <f t="shared" si="0"/>
        <v>27</v>
      </c>
      <c r="G59" s="34" t="s">
        <v>124</v>
      </c>
      <c r="H59" s="40"/>
      <c r="J59" s="36" t="s">
        <v>117</v>
      </c>
      <c r="K59" s="37">
        <v>0</v>
      </c>
    </row>
    <row r="60" spans="2:11" x14ac:dyDescent="0.25">
      <c r="B60" s="41">
        <v>8032883</v>
      </c>
      <c r="C60" s="36">
        <v>8032957</v>
      </c>
      <c r="D60" s="32" t="s">
        <v>139</v>
      </c>
      <c r="E60" t="s">
        <v>139</v>
      </c>
      <c r="F60" s="33">
        <f t="shared" si="0"/>
        <v>75</v>
      </c>
      <c r="G60" s="34" t="s">
        <v>124</v>
      </c>
      <c r="H60" s="40"/>
      <c r="J60" s="36" t="s">
        <v>90</v>
      </c>
      <c r="K60" s="37">
        <v>0</v>
      </c>
    </row>
    <row r="61" spans="2:11" x14ac:dyDescent="0.25">
      <c r="B61" s="41">
        <v>8141281</v>
      </c>
      <c r="C61" s="36">
        <v>8141359</v>
      </c>
      <c r="D61" s="32" t="s">
        <v>138</v>
      </c>
      <c r="E61" t="s">
        <v>138</v>
      </c>
      <c r="F61" s="33">
        <f t="shared" si="0"/>
        <v>79</v>
      </c>
      <c r="G61" s="34" t="s">
        <v>124</v>
      </c>
      <c r="H61" s="40"/>
      <c r="J61" s="36" t="s">
        <v>94</v>
      </c>
      <c r="K61" s="37">
        <v>0</v>
      </c>
    </row>
    <row r="62" spans="2:11" x14ac:dyDescent="0.25">
      <c r="B62" s="41">
        <v>8172051</v>
      </c>
      <c r="C62" s="36">
        <v>8172080</v>
      </c>
      <c r="D62" s="32" t="s">
        <v>93</v>
      </c>
      <c r="E62" t="s">
        <v>93</v>
      </c>
      <c r="F62" s="33">
        <f t="shared" si="0"/>
        <v>30</v>
      </c>
      <c r="G62" s="34" t="s">
        <v>124</v>
      </c>
      <c r="H62" s="40"/>
      <c r="J62" s="36" t="s">
        <v>105</v>
      </c>
      <c r="K62" s="37">
        <v>0</v>
      </c>
    </row>
    <row r="63" spans="2:11" x14ac:dyDescent="0.25">
      <c r="B63" s="41">
        <v>8178222</v>
      </c>
      <c r="C63" s="36">
        <v>8178253</v>
      </c>
      <c r="D63" s="32" t="s">
        <v>138</v>
      </c>
      <c r="E63" t="s">
        <v>138</v>
      </c>
      <c r="F63" s="33">
        <f t="shared" si="0"/>
        <v>32</v>
      </c>
      <c r="G63" s="34" t="s">
        <v>124</v>
      </c>
      <c r="H63" s="40"/>
      <c r="J63" s="36" t="s">
        <v>97</v>
      </c>
      <c r="K63" s="37">
        <v>0</v>
      </c>
    </row>
    <row r="64" spans="2:11" x14ac:dyDescent="0.25">
      <c r="B64" s="41">
        <v>8196572</v>
      </c>
      <c r="C64" s="36">
        <v>8197106</v>
      </c>
      <c r="D64" s="32" t="s">
        <v>96</v>
      </c>
      <c r="E64" t="s">
        <v>96</v>
      </c>
      <c r="F64" s="33">
        <f t="shared" si="0"/>
        <v>535</v>
      </c>
      <c r="G64" s="34" t="s">
        <v>124</v>
      </c>
      <c r="H64" s="40"/>
      <c r="J64" s="36" t="s">
        <v>107</v>
      </c>
      <c r="K64" s="37">
        <v>0</v>
      </c>
    </row>
    <row r="65" spans="2:11" x14ac:dyDescent="0.25">
      <c r="B65" s="41">
        <v>8226320</v>
      </c>
      <c r="C65" s="36">
        <v>8226320</v>
      </c>
      <c r="D65" s="32" t="s">
        <v>108</v>
      </c>
      <c r="E65" t="s">
        <v>108</v>
      </c>
      <c r="F65" s="33">
        <f t="shared" si="0"/>
        <v>1</v>
      </c>
      <c r="G65" s="34" t="s">
        <v>124</v>
      </c>
      <c r="H65" s="40"/>
      <c r="J65" s="36" t="s">
        <v>150</v>
      </c>
      <c r="K65" s="37">
        <v>719651</v>
      </c>
    </row>
    <row r="66" spans="2:11" x14ac:dyDescent="0.25">
      <c r="B66" s="41">
        <v>8316521</v>
      </c>
      <c r="C66" s="36">
        <v>8316780</v>
      </c>
      <c r="D66" s="32" t="s">
        <v>96</v>
      </c>
      <c r="E66" t="s">
        <v>96</v>
      </c>
      <c r="F66" s="33">
        <f t="shared" si="0"/>
        <v>260</v>
      </c>
      <c r="G66" s="34" t="s">
        <v>124</v>
      </c>
      <c r="H66" s="40"/>
    </row>
    <row r="67" spans="2:11" x14ac:dyDescent="0.25">
      <c r="B67" s="41">
        <v>8357368</v>
      </c>
      <c r="C67" s="36">
        <v>8357370</v>
      </c>
      <c r="D67" s="32" t="s">
        <v>140</v>
      </c>
      <c r="E67" t="s">
        <v>140</v>
      </c>
      <c r="F67" s="33">
        <f t="shared" si="0"/>
        <v>3</v>
      </c>
      <c r="G67" s="34" t="s">
        <v>124</v>
      </c>
      <c r="H67" s="40"/>
    </row>
    <row r="68" spans="2:11" x14ac:dyDescent="0.25">
      <c r="B68" s="41">
        <v>8389961</v>
      </c>
      <c r="C68" s="36">
        <v>8390213</v>
      </c>
      <c r="D68" s="32" t="s">
        <v>96</v>
      </c>
      <c r="E68" t="s">
        <v>96</v>
      </c>
      <c r="F68" s="33">
        <f t="shared" si="0"/>
        <v>253</v>
      </c>
      <c r="G68" s="34" t="s">
        <v>124</v>
      </c>
      <c r="H68" s="40"/>
    </row>
    <row r="69" spans="2:11" x14ac:dyDescent="0.25">
      <c r="B69" s="41">
        <v>8402521</v>
      </c>
      <c r="C69" s="36">
        <v>8402836</v>
      </c>
      <c r="D69" s="32" t="s">
        <v>96</v>
      </c>
      <c r="E69" t="s">
        <v>96</v>
      </c>
      <c r="F69" s="33">
        <f t="shared" si="0"/>
        <v>316</v>
      </c>
      <c r="G69" s="34" t="s">
        <v>124</v>
      </c>
      <c r="H69" s="40"/>
    </row>
    <row r="70" spans="2:11" x14ac:dyDescent="0.25">
      <c r="B70" s="41">
        <v>8403002</v>
      </c>
      <c r="C70" s="36">
        <v>8403054</v>
      </c>
      <c r="D70" s="32" t="s">
        <v>138</v>
      </c>
      <c r="E70" t="s">
        <v>138</v>
      </c>
      <c r="F70" s="33">
        <f t="shared" si="0"/>
        <v>53</v>
      </c>
      <c r="G70" s="34" t="s">
        <v>124</v>
      </c>
      <c r="H70" s="40"/>
    </row>
    <row r="71" spans="2:11" x14ac:dyDescent="0.25">
      <c r="B71" s="41">
        <v>8425440</v>
      </c>
      <c r="C71" s="36">
        <v>8425491</v>
      </c>
      <c r="D71" s="32" t="s">
        <v>138</v>
      </c>
      <c r="E71" t="s">
        <v>138</v>
      </c>
      <c r="F71" s="33">
        <f t="shared" si="0"/>
        <v>52</v>
      </c>
      <c r="G71" s="34" t="s">
        <v>124</v>
      </c>
      <c r="H71" s="40"/>
    </row>
    <row r="72" spans="2:11" x14ac:dyDescent="0.25">
      <c r="B72" s="41">
        <v>8546351</v>
      </c>
      <c r="C72" s="36">
        <v>8546737</v>
      </c>
      <c r="D72" s="32" t="s">
        <v>96</v>
      </c>
      <c r="E72" t="s">
        <v>96</v>
      </c>
      <c r="F72" s="33">
        <f t="shared" si="0"/>
        <v>387</v>
      </c>
      <c r="G72" s="34" t="s">
        <v>124</v>
      </c>
      <c r="H72" s="40"/>
    </row>
    <row r="73" spans="2:11" x14ac:dyDescent="0.25">
      <c r="B73" s="41">
        <v>8586042</v>
      </c>
      <c r="C73" s="36">
        <v>8586059</v>
      </c>
      <c r="D73" s="32" t="s">
        <v>138</v>
      </c>
      <c r="E73" t="s">
        <v>138</v>
      </c>
      <c r="F73" s="33">
        <f t="shared" si="0"/>
        <v>18</v>
      </c>
      <c r="G73" s="34" t="s">
        <v>124</v>
      </c>
      <c r="H73" s="40"/>
    </row>
    <row r="74" spans="2:11" x14ac:dyDescent="0.25">
      <c r="B74" s="41">
        <v>8589231</v>
      </c>
      <c r="C74" s="36">
        <v>8589274</v>
      </c>
      <c r="D74" s="32" t="s">
        <v>140</v>
      </c>
      <c r="E74" t="s">
        <v>140</v>
      </c>
      <c r="F74" s="33">
        <f t="shared" si="0"/>
        <v>44</v>
      </c>
      <c r="G74" s="34" t="s">
        <v>124</v>
      </c>
      <c r="H74" s="40"/>
    </row>
    <row r="75" spans="2:11" x14ac:dyDescent="0.25">
      <c r="B75" s="41">
        <v>8611041</v>
      </c>
      <c r="C75" s="36">
        <v>8611041</v>
      </c>
      <c r="D75" s="32" t="s">
        <v>93</v>
      </c>
      <c r="E75" t="s">
        <v>93</v>
      </c>
      <c r="F75" s="33">
        <f t="shared" si="0"/>
        <v>1</v>
      </c>
      <c r="G75" s="34" t="s">
        <v>124</v>
      </c>
      <c r="H75" s="40"/>
    </row>
    <row r="76" spans="2:11" x14ac:dyDescent="0.25">
      <c r="B76" s="41">
        <v>8611043</v>
      </c>
      <c r="C76" s="36">
        <v>8611043</v>
      </c>
      <c r="D76" s="32" t="s">
        <v>93</v>
      </c>
      <c r="E76" t="s">
        <v>93</v>
      </c>
      <c r="F76" s="33">
        <f t="shared" si="0"/>
        <v>1</v>
      </c>
      <c r="G76" s="34" t="s">
        <v>124</v>
      </c>
      <c r="H76" s="40"/>
    </row>
    <row r="77" spans="2:11" x14ac:dyDescent="0.25">
      <c r="B77" s="41">
        <v>8611050</v>
      </c>
      <c r="C77" s="36">
        <v>8611050</v>
      </c>
      <c r="D77" s="32" t="s">
        <v>93</v>
      </c>
      <c r="E77" t="s">
        <v>93</v>
      </c>
      <c r="F77" s="33">
        <f t="shared" si="0"/>
        <v>1</v>
      </c>
      <c r="G77" s="34" t="s">
        <v>124</v>
      </c>
      <c r="H77" s="40"/>
    </row>
    <row r="78" spans="2:11" x14ac:dyDescent="0.25">
      <c r="B78" s="41">
        <v>8611063</v>
      </c>
      <c r="C78" s="36">
        <v>8611063</v>
      </c>
      <c r="D78" s="32" t="s">
        <v>93</v>
      </c>
      <c r="E78" t="s">
        <v>93</v>
      </c>
      <c r="F78" s="33">
        <f t="shared" si="0"/>
        <v>1</v>
      </c>
      <c r="G78" s="34" t="s">
        <v>124</v>
      </c>
      <c r="H78" s="40"/>
    </row>
    <row r="79" spans="2:11" x14ac:dyDescent="0.25">
      <c r="B79" s="41">
        <v>8611066</v>
      </c>
      <c r="C79" s="36">
        <v>8611066</v>
      </c>
      <c r="D79" s="32" t="s">
        <v>93</v>
      </c>
      <c r="E79" t="s">
        <v>93</v>
      </c>
      <c r="F79" s="33">
        <f t="shared" si="0"/>
        <v>1</v>
      </c>
      <c r="G79" s="34" t="s">
        <v>124</v>
      </c>
      <c r="H79" s="40"/>
    </row>
    <row r="80" spans="2:11" x14ac:dyDescent="0.25">
      <c r="B80" s="41">
        <v>8611069</v>
      </c>
      <c r="C80" s="36">
        <v>8611080</v>
      </c>
      <c r="D80" s="32" t="s">
        <v>93</v>
      </c>
      <c r="E80" t="s">
        <v>93</v>
      </c>
      <c r="F80" s="33">
        <f t="shared" si="0"/>
        <v>12</v>
      </c>
      <c r="G80" s="34" t="s">
        <v>124</v>
      </c>
      <c r="H80" s="40"/>
    </row>
    <row r="81" spans="2:8" x14ac:dyDescent="0.25">
      <c r="B81" s="41">
        <v>8611101</v>
      </c>
      <c r="C81" s="36">
        <v>8611123</v>
      </c>
      <c r="D81" s="32" t="s">
        <v>93</v>
      </c>
      <c r="E81" t="s">
        <v>93</v>
      </c>
      <c r="F81" s="33">
        <f t="shared" si="0"/>
        <v>23</v>
      </c>
      <c r="G81" s="34" t="s">
        <v>124</v>
      </c>
      <c r="H81" s="40"/>
    </row>
    <row r="82" spans="2:8" x14ac:dyDescent="0.25">
      <c r="B82" s="41">
        <v>8611141</v>
      </c>
      <c r="C82" s="36">
        <v>8611157</v>
      </c>
      <c r="D82" s="32" t="s">
        <v>93</v>
      </c>
      <c r="E82" t="s">
        <v>93</v>
      </c>
      <c r="F82" s="33">
        <f t="shared" si="0"/>
        <v>17</v>
      </c>
      <c r="G82" s="34" t="s">
        <v>124</v>
      </c>
      <c r="H82" s="40"/>
    </row>
    <row r="83" spans="2:8" x14ac:dyDescent="0.25">
      <c r="B83" s="41">
        <v>8611161</v>
      </c>
      <c r="C83" s="36">
        <v>8611161</v>
      </c>
      <c r="D83" s="32" t="s">
        <v>93</v>
      </c>
      <c r="E83" t="s">
        <v>93</v>
      </c>
      <c r="F83" s="33">
        <f t="shared" si="0"/>
        <v>1</v>
      </c>
      <c r="G83" s="34" t="s">
        <v>124</v>
      </c>
      <c r="H83" s="40"/>
    </row>
    <row r="84" spans="2:8" x14ac:dyDescent="0.25">
      <c r="B84" s="41">
        <v>8611182</v>
      </c>
      <c r="C84" s="36">
        <v>8611183</v>
      </c>
      <c r="D84" s="32" t="s">
        <v>93</v>
      </c>
      <c r="E84" t="s">
        <v>93</v>
      </c>
      <c r="F84" s="33">
        <f t="shared" si="0"/>
        <v>2</v>
      </c>
      <c r="G84" s="34" t="s">
        <v>124</v>
      </c>
      <c r="H84" s="40"/>
    </row>
    <row r="85" spans="2:8" x14ac:dyDescent="0.25">
      <c r="B85" s="41">
        <v>8611309</v>
      </c>
      <c r="C85" s="36">
        <v>8611310</v>
      </c>
      <c r="D85" s="32" t="s">
        <v>93</v>
      </c>
      <c r="E85" t="s">
        <v>93</v>
      </c>
      <c r="F85" s="33">
        <f t="shared" si="0"/>
        <v>2</v>
      </c>
      <c r="G85" s="34" t="s">
        <v>124</v>
      </c>
      <c r="H85" s="40"/>
    </row>
    <row r="86" spans="2:8" x14ac:dyDescent="0.25">
      <c r="B86" s="41">
        <v>8611312</v>
      </c>
      <c r="C86" s="36">
        <v>8611312</v>
      </c>
      <c r="D86" s="32" t="s">
        <v>93</v>
      </c>
      <c r="E86" t="s">
        <v>93</v>
      </c>
      <c r="F86" s="33">
        <f t="shared" si="0"/>
        <v>1</v>
      </c>
      <c r="G86" s="34" t="s">
        <v>124</v>
      </c>
      <c r="H86" s="40"/>
    </row>
    <row r="87" spans="2:8" x14ac:dyDescent="0.25">
      <c r="B87" s="41">
        <v>8611404</v>
      </c>
      <c r="C87" s="36">
        <v>8611404</v>
      </c>
      <c r="D87" s="32" t="s">
        <v>93</v>
      </c>
      <c r="E87" t="s">
        <v>93</v>
      </c>
      <c r="F87" s="33">
        <f t="shared" si="0"/>
        <v>1</v>
      </c>
      <c r="G87" s="34" t="s">
        <v>124</v>
      </c>
      <c r="H87" s="40"/>
    </row>
    <row r="88" spans="2:8" x14ac:dyDescent="0.25">
      <c r="B88" s="41">
        <v>8611410</v>
      </c>
      <c r="C88" s="36">
        <v>8611410</v>
      </c>
      <c r="D88" s="32" t="s">
        <v>93</v>
      </c>
      <c r="E88" t="s">
        <v>93</v>
      </c>
      <c r="F88" s="33">
        <f t="shared" ref="F88:F148" si="1">+C88-B88+1</f>
        <v>1</v>
      </c>
      <c r="G88" s="34" t="s">
        <v>124</v>
      </c>
      <c r="H88" s="40"/>
    </row>
    <row r="89" spans="2:8" x14ac:dyDescent="0.25">
      <c r="B89" s="41">
        <v>8611412</v>
      </c>
      <c r="C89" s="36">
        <v>8611412</v>
      </c>
      <c r="D89" s="32" t="s">
        <v>93</v>
      </c>
      <c r="E89" t="s">
        <v>93</v>
      </c>
      <c r="F89" s="33">
        <f t="shared" si="1"/>
        <v>1</v>
      </c>
      <c r="G89" s="34" t="s">
        <v>124</v>
      </c>
      <c r="H89" s="40"/>
    </row>
    <row r="90" spans="2:8" x14ac:dyDescent="0.25">
      <c r="B90" s="41">
        <v>8611414</v>
      </c>
      <c r="C90" s="36">
        <v>8611417</v>
      </c>
      <c r="D90" s="32" t="s">
        <v>93</v>
      </c>
      <c r="E90" t="s">
        <v>93</v>
      </c>
      <c r="F90" s="33">
        <f t="shared" si="1"/>
        <v>4</v>
      </c>
      <c r="G90" s="34" t="s">
        <v>124</v>
      </c>
      <c r="H90" s="40"/>
    </row>
    <row r="91" spans="2:8" x14ac:dyDescent="0.25">
      <c r="B91" s="41">
        <v>8611419</v>
      </c>
      <c r="C91" s="36">
        <v>8611420</v>
      </c>
      <c r="D91" s="32" t="s">
        <v>93</v>
      </c>
      <c r="E91" t="s">
        <v>93</v>
      </c>
      <c r="F91" s="33">
        <f t="shared" si="1"/>
        <v>2</v>
      </c>
      <c r="G91" s="34" t="s">
        <v>124</v>
      </c>
      <c r="H91" s="40"/>
    </row>
    <row r="92" spans="2:8" x14ac:dyDescent="0.25">
      <c r="B92" s="41">
        <v>8611423</v>
      </c>
      <c r="C92" s="36">
        <v>8611423</v>
      </c>
      <c r="D92" s="32" t="s">
        <v>93</v>
      </c>
      <c r="E92" t="s">
        <v>93</v>
      </c>
      <c r="F92" s="33">
        <f t="shared" si="1"/>
        <v>1</v>
      </c>
      <c r="G92" s="34" t="s">
        <v>124</v>
      </c>
      <c r="H92" s="40"/>
    </row>
    <row r="93" spans="2:8" x14ac:dyDescent="0.25">
      <c r="B93" s="41">
        <v>8611428</v>
      </c>
      <c r="C93" s="36">
        <v>8611428</v>
      </c>
      <c r="D93" s="32" t="s">
        <v>93</v>
      </c>
      <c r="E93" t="s">
        <v>93</v>
      </c>
      <c r="F93" s="33">
        <f t="shared" si="1"/>
        <v>1</v>
      </c>
      <c r="G93" s="34" t="s">
        <v>124</v>
      </c>
      <c r="H93" s="40"/>
    </row>
    <row r="94" spans="2:8" x14ac:dyDescent="0.25">
      <c r="B94" s="41">
        <v>8611431</v>
      </c>
      <c r="C94" s="36">
        <v>8611431</v>
      </c>
      <c r="D94" s="32" t="s">
        <v>93</v>
      </c>
      <c r="E94" t="s">
        <v>93</v>
      </c>
      <c r="F94" s="33">
        <f t="shared" si="1"/>
        <v>1</v>
      </c>
      <c r="G94" s="34" t="s">
        <v>124</v>
      </c>
      <c r="H94" s="40"/>
    </row>
    <row r="95" spans="2:8" x14ac:dyDescent="0.25">
      <c r="B95" s="41">
        <v>8611436</v>
      </c>
      <c r="C95" s="36">
        <v>8611437</v>
      </c>
      <c r="D95" s="32" t="s">
        <v>93</v>
      </c>
      <c r="E95" t="s">
        <v>93</v>
      </c>
      <c r="F95" s="33">
        <f t="shared" si="1"/>
        <v>2</v>
      </c>
      <c r="G95" s="34" t="s">
        <v>124</v>
      </c>
      <c r="H95" s="40"/>
    </row>
    <row r="96" spans="2:8" x14ac:dyDescent="0.25">
      <c r="B96" s="41">
        <v>8611642</v>
      </c>
      <c r="C96" s="36">
        <v>8611642</v>
      </c>
      <c r="D96" s="32" t="s">
        <v>93</v>
      </c>
      <c r="E96" t="s">
        <v>93</v>
      </c>
      <c r="F96" s="33">
        <f t="shared" si="1"/>
        <v>1</v>
      </c>
      <c r="G96" s="34" t="s">
        <v>124</v>
      </c>
      <c r="H96" s="40"/>
    </row>
    <row r="97" spans="2:8" x14ac:dyDescent="0.25">
      <c r="B97" s="41">
        <v>8611661</v>
      </c>
      <c r="C97" s="36">
        <v>8611661</v>
      </c>
      <c r="D97" s="32" t="s">
        <v>93</v>
      </c>
      <c r="E97" t="s">
        <v>93</v>
      </c>
      <c r="F97" s="33">
        <f t="shared" si="1"/>
        <v>1</v>
      </c>
      <c r="G97" s="34" t="s">
        <v>124</v>
      </c>
      <c r="H97" s="40"/>
    </row>
    <row r="98" spans="2:8" x14ac:dyDescent="0.25">
      <c r="B98" s="41">
        <v>8611979</v>
      </c>
      <c r="C98" s="36">
        <v>8611980</v>
      </c>
      <c r="D98" s="32" t="s">
        <v>93</v>
      </c>
      <c r="E98" t="s">
        <v>93</v>
      </c>
      <c r="F98" s="33">
        <f t="shared" si="1"/>
        <v>2</v>
      </c>
      <c r="G98" s="34" t="s">
        <v>124</v>
      </c>
      <c r="H98" s="40"/>
    </row>
    <row r="99" spans="2:8" x14ac:dyDescent="0.25">
      <c r="B99" s="41">
        <v>8611989</v>
      </c>
      <c r="C99" s="36">
        <v>8611989</v>
      </c>
      <c r="D99" s="32" t="s">
        <v>93</v>
      </c>
      <c r="E99" t="s">
        <v>93</v>
      </c>
      <c r="F99" s="33">
        <f t="shared" si="1"/>
        <v>1</v>
      </c>
      <c r="G99" s="34" t="s">
        <v>124</v>
      </c>
      <c r="H99" s="40"/>
    </row>
    <row r="100" spans="2:8" x14ac:dyDescent="0.25">
      <c r="B100" s="41">
        <v>8611990</v>
      </c>
      <c r="C100" s="36">
        <v>8611990</v>
      </c>
      <c r="D100" s="32" t="s">
        <v>93</v>
      </c>
      <c r="E100" t="s">
        <v>93</v>
      </c>
      <c r="F100" s="33">
        <f t="shared" si="1"/>
        <v>1</v>
      </c>
      <c r="G100" s="34" t="s">
        <v>124</v>
      </c>
      <c r="H100" s="40"/>
    </row>
    <row r="101" spans="2:8" x14ac:dyDescent="0.25">
      <c r="B101" s="41">
        <v>8612068</v>
      </c>
      <c r="C101" s="36">
        <v>8612070</v>
      </c>
      <c r="D101" s="32" t="s">
        <v>93</v>
      </c>
      <c r="E101" t="s">
        <v>93</v>
      </c>
      <c r="F101" s="33">
        <f t="shared" si="1"/>
        <v>3</v>
      </c>
      <c r="G101" s="34" t="s">
        <v>124</v>
      </c>
      <c r="H101" s="40"/>
    </row>
    <row r="102" spans="2:8" x14ac:dyDescent="0.25">
      <c r="B102" s="41">
        <v>8645033</v>
      </c>
      <c r="C102" s="36">
        <v>8645046</v>
      </c>
      <c r="D102" s="32" t="s">
        <v>138</v>
      </c>
      <c r="E102" t="s">
        <v>138</v>
      </c>
      <c r="F102" s="33">
        <f t="shared" si="1"/>
        <v>14</v>
      </c>
      <c r="G102" s="34" t="s">
        <v>124</v>
      </c>
      <c r="H102" s="40"/>
    </row>
    <row r="103" spans="2:8" x14ac:dyDescent="0.25">
      <c r="B103" s="41">
        <v>8665372</v>
      </c>
      <c r="C103" s="36">
        <v>8665428</v>
      </c>
      <c r="D103" s="32" t="s">
        <v>131</v>
      </c>
      <c r="E103" t="s">
        <v>131</v>
      </c>
      <c r="F103" s="33">
        <f t="shared" si="1"/>
        <v>57</v>
      </c>
      <c r="G103" s="34" t="s">
        <v>124</v>
      </c>
      <c r="H103" s="40" t="s">
        <v>151</v>
      </c>
    </row>
    <row r="104" spans="2:8" x14ac:dyDescent="0.25">
      <c r="B104" s="41">
        <v>8734357</v>
      </c>
      <c r="C104" s="36">
        <v>8734431</v>
      </c>
      <c r="D104" s="32" t="s">
        <v>131</v>
      </c>
      <c r="E104" t="s">
        <v>131</v>
      </c>
      <c r="F104" s="33">
        <f t="shared" si="1"/>
        <v>75</v>
      </c>
      <c r="G104" s="34" t="s">
        <v>124</v>
      </c>
      <c r="H104" s="40"/>
    </row>
    <row r="105" spans="2:8" x14ac:dyDescent="0.25">
      <c r="B105" s="41">
        <v>8739594</v>
      </c>
      <c r="C105" s="36">
        <v>8740261</v>
      </c>
      <c r="D105" s="32" t="s">
        <v>96</v>
      </c>
      <c r="E105" t="s">
        <v>96</v>
      </c>
      <c r="F105" s="33">
        <f t="shared" si="1"/>
        <v>668</v>
      </c>
      <c r="G105" s="34" t="s">
        <v>124</v>
      </c>
      <c r="H105" s="40"/>
    </row>
    <row r="106" spans="2:8" x14ac:dyDescent="0.25">
      <c r="B106" s="41">
        <v>8752811</v>
      </c>
      <c r="C106" s="36">
        <v>8752842</v>
      </c>
      <c r="D106" s="32" t="s">
        <v>138</v>
      </c>
      <c r="E106" t="s">
        <v>138</v>
      </c>
      <c r="F106" s="33">
        <f t="shared" si="1"/>
        <v>32</v>
      </c>
      <c r="G106" s="34" t="s">
        <v>124</v>
      </c>
      <c r="H106" s="40"/>
    </row>
    <row r="107" spans="2:8" x14ac:dyDescent="0.25">
      <c r="B107" s="41">
        <v>8773231</v>
      </c>
      <c r="C107" s="36">
        <v>8773329</v>
      </c>
      <c r="D107" s="32" t="s">
        <v>140</v>
      </c>
      <c r="E107" t="s">
        <v>140</v>
      </c>
      <c r="F107" s="33">
        <f t="shared" si="1"/>
        <v>99</v>
      </c>
      <c r="G107" s="34" t="s">
        <v>124</v>
      </c>
      <c r="H107" s="40"/>
    </row>
    <row r="108" spans="2:8" x14ac:dyDescent="0.25">
      <c r="B108" s="41">
        <v>8779928</v>
      </c>
      <c r="C108" s="36">
        <v>8780011</v>
      </c>
      <c r="D108" s="32" t="s">
        <v>120</v>
      </c>
      <c r="E108" t="s">
        <v>120</v>
      </c>
      <c r="F108" s="33">
        <f t="shared" si="1"/>
        <v>84</v>
      </c>
      <c r="G108" s="34" t="s">
        <v>124</v>
      </c>
      <c r="H108" s="40" t="s">
        <v>153</v>
      </c>
    </row>
    <row r="109" spans="2:8" x14ac:dyDescent="0.25">
      <c r="B109" s="41">
        <v>8780012</v>
      </c>
      <c r="C109" s="36">
        <v>8780365</v>
      </c>
      <c r="D109" s="32" t="s">
        <v>96</v>
      </c>
      <c r="E109" t="s">
        <v>96</v>
      </c>
      <c r="F109" s="33">
        <f t="shared" si="1"/>
        <v>354</v>
      </c>
      <c r="G109" s="34" t="s">
        <v>124</v>
      </c>
      <c r="H109" s="40"/>
    </row>
    <row r="110" spans="2:8" x14ac:dyDescent="0.25">
      <c r="B110" s="41">
        <v>8807339</v>
      </c>
      <c r="C110" s="36">
        <v>8807340</v>
      </c>
      <c r="D110" s="32" t="s">
        <v>127</v>
      </c>
      <c r="E110" s="42" t="s">
        <v>127</v>
      </c>
      <c r="F110" s="33">
        <f t="shared" si="1"/>
        <v>2</v>
      </c>
      <c r="G110" s="34" t="s">
        <v>124</v>
      </c>
      <c r="H110" s="40"/>
    </row>
    <row r="111" spans="2:8" x14ac:dyDescent="0.25">
      <c r="B111" s="41">
        <v>8808531</v>
      </c>
      <c r="C111" s="36">
        <v>8808539</v>
      </c>
      <c r="D111" s="32" t="s">
        <v>127</v>
      </c>
      <c r="E111" s="42" t="s">
        <v>127</v>
      </c>
      <c r="F111" s="33">
        <f t="shared" si="1"/>
        <v>9</v>
      </c>
      <c r="G111" s="34" t="s">
        <v>124</v>
      </c>
      <c r="H111" s="40"/>
    </row>
    <row r="112" spans="2:8" x14ac:dyDescent="0.25">
      <c r="B112" s="41">
        <v>8808540</v>
      </c>
      <c r="C112" s="36">
        <v>8808850</v>
      </c>
      <c r="D112" s="32" t="s">
        <v>96</v>
      </c>
      <c r="E112" t="s">
        <v>96</v>
      </c>
      <c r="F112" s="33">
        <f t="shared" si="1"/>
        <v>311</v>
      </c>
      <c r="G112" s="34" t="s">
        <v>124</v>
      </c>
      <c r="H112" s="40"/>
    </row>
    <row r="113" spans="2:8" x14ac:dyDescent="0.25">
      <c r="B113" s="41">
        <v>8817093</v>
      </c>
      <c r="C113" s="36">
        <v>8817244</v>
      </c>
      <c r="D113" s="32" t="s">
        <v>131</v>
      </c>
      <c r="E113" t="s">
        <v>131</v>
      </c>
      <c r="F113" s="33">
        <f t="shared" si="1"/>
        <v>152</v>
      </c>
      <c r="G113" s="34" t="s">
        <v>124</v>
      </c>
      <c r="H113" s="40"/>
    </row>
    <row r="114" spans="2:8" x14ac:dyDescent="0.25">
      <c r="B114" s="41">
        <v>8817556</v>
      </c>
      <c r="C114" s="36">
        <v>8817580</v>
      </c>
      <c r="D114" s="32" t="s">
        <v>138</v>
      </c>
      <c r="E114" t="s">
        <v>138</v>
      </c>
      <c r="F114" s="33">
        <f t="shared" si="1"/>
        <v>25</v>
      </c>
      <c r="G114" s="34" t="s">
        <v>124</v>
      </c>
      <c r="H114" s="40"/>
    </row>
    <row r="115" spans="2:8" x14ac:dyDescent="0.25">
      <c r="B115" s="41">
        <v>8828274</v>
      </c>
      <c r="C115" s="36">
        <v>8829080</v>
      </c>
      <c r="D115" s="32" t="s">
        <v>100</v>
      </c>
      <c r="E115" t="s">
        <v>100</v>
      </c>
      <c r="F115" s="33">
        <f t="shared" si="1"/>
        <v>807</v>
      </c>
      <c r="G115" s="34" t="s">
        <v>124</v>
      </c>
      <c r="H115" s="40"/>
    </row>
    <row r="116" spans="2:8" x14ac:dyDescent="0.25">
      <c r="B116" s="41">
        <v>8836491</v>
      </c>
      <c r="C116" s="36">
        <v>8837360</v>
      </c>
      <c r="D116" s="32" t="s">
        <v>93</v>
      </c>
      <c r="E116" t="s">
        <v>93</v>
      </c>
      <c r="F116" s="33">
        <f t="shared" si="1"/>
        <v>870</v>
      </c>
      <c r="G116" s="34" t="s">
        <v>124</v>
      </c>
      <c r="H116" s="40"/>
    </row>
    <row r="117" spans="2:8" x14ac:dyDescent="0.25">
      <c r="B117" s="41">
        <v>8843158</v>
      </c>
      <c r="C117" s="36">
        <v>8843195</v>
      </c>
      <c r="D117" s="32" t="s">
        <v>108</v>
      </c>
      <c r="E117" t="s">
        <v>108</v>
      </c>
      <c r="F117" s="33">
        <f t="shared" si="1"/>
        <v>38</v>
      </c>
      <c r="G117" s="34" t="s">
        <v>124</v>
      </c>
      <c r="H117" s="40"/>
    </row>
    <row r="118" spans="2:8" x14ac:dyDescent="0.25">
      <c r="B118" s="41">
        <v>8858208</v>
      </c>
      <c r="C118" s="36">
        <v>8858654</v>
      </c>
      <c r="D118" s="32" t="s">
        <v>102</v>
      </c>
      <c r="E118" t="s">
        <v>102</v>
      </c>
      <c r="F118" s="33">
        <f t="shared" si="1"/>
        <v>447</v>
      </c>
      <c r="G118" s="34" t="s">
        <v>124</v>
      </c>
      <c r="H118" s="40" t="s">
        <v>126</v>
      </c>
    </row>
    <row r="119" spans="2:8" x14ac:dyDescent="0.25">
      <c r="B119" s="41">
        <v>8859020</v>
      </c>
      <c r="C119" s="36">
        <v>8859307</v>
      </c>
      <c r="D119" s="32" t="s">
        <v>96</v>
      </c>
      <c r="E119" t="s">
        <v>96</v>
      </c>
      <c r="F119" s="33">
        <f t="shared" si="1"/>
        <v>288</v>
      </c>
      <c r="G119" s="34" t="s">
        <v>124</v>
      </c>
      <c r="H119" s="40"/>
    </row>
    <row r="120" spans="2:8" x14ac:dyDescent="0.25">
      <c r="B120" s="41">
        <v>8859643</v>
      </c>
      <c r="C120" s="36">
        <v>8859665</v>
      </c>
      <c r="D120" s="32" t="s">
        <v>138</v>
      </c>
      <c r="E120" t="s">
        <v>138</v>
      </c>
      <c r="F120" s="33">
        <f t="shared" si="1"/>
        <v>23</v>
      </c>
      <c r="G120" s="34" t="s">
        <v>124</v>
      </c>
      <c r="H120" s="40"/>
    </row>
    <row r="121" spans="2:8" x14ac:dyDescent="0.25">
      <c r="B121" s="41">
        <v>8884265</v>
      </c>
      <c r="C121" s="36">
        <v>8884419</v>
      </c>
      <c r="D121" s="32" t="s">
        <v>196</v>
      </c>
      <c r="E121" t="s">
        <v>196</v>
      </c>
      <c r="F121" s="33">
        <f t="shared" si="1"/>
        <v>155</v>
      </c>
      <c r="G121" s="34" t="s">
        <v>124</v>
      </c>
      <c r="H121" s="40" t="s">
        <v>155</v>
      </c>
    </row>
    <row r="122" spans="2:8" x14ac:dyDescent="0.25">
      <c r="B122" s="41">
        <v>8884420</v>
      </c>
      <c r="C122" s="36">
        <v>8884520</v>
      </c>
      <c r="D122" s="32" t="s">
        <v>131</v>
      </c>
      <c r="E122" t="s">
        <v>131</v>
      </c>
      <c r="F122" s="33">
        <f t="shared" si="1"/>
        <v>101</v>
      </c>
      <c r="G122" s="34" t="s">
        <v>124</v>
      </c>
      <c r="H122" s="40"/>
    </row>
    <row r="123" spans="2:8" x14ac:dyDescent="0.25">
      <c r="B123" s="41">
        <v>8894675</v>
      </c>
      <c r="C123" s="36">
        <v>8894723</v>
      </c>
      <c r="D123" s="32" t="s">
        <v>122</v>
      </c>
      <c r="E123" t="s">
        <v>122</v>
      </c>
      <c r="F123" s="33">
        <f t="shared" si="1"/>
        <v>49</v>
      </c>
      <c r="G123" s="34" t="s">
        <v>124</v>
      </c>
      <c r="H123" s="40" t="s">
        <v>154</v>
      </c>
    </row>
    <row r="124" spans="2:8" x14ac:dyDescent="0.25">
      <c r="B124" s="41">
        <v>8894770</v>
      </c>
      <c r="C124" s="36">
        <v>8894876</v>
      </c>
      <c r="D124" s="32" t="s">
        <v>136</v>
      </c>
      <c r="E124" t="s">
        <v>136</v>
      </c>
      <c r="F124" s="33">
        <f t="shared" si="1"/>
        <v>107</v>
      </c>
      <c r="G124" s="34" t="s">
        <v>124</v>
      </c>
      <c r="H124" s="40"/>
    </row>
    <row r="125" spans="2:8" x14ac:dyDescent="0.25">
      <c r="B125" s="41">
        <v>8903481</v>
      </c>
      <c r="C125" s="36">
        <v>8903576</v>
      </c>
      <c r="D125" s="32" t="s">
        <v>140</v>
      </c>
      <c r="E125" t="s">
        <v>140</v>
      </c>
      <c r="F125" s="33">
        <f t="shared" si="1"/>
        <v>96</v>
      </c>
      <c r="G125" s="34" t="s">
        <v>124</v>
      </c>
      <c r="H125" s="40"/>
    </row>
    <row r="126" spans="2:8" x14ac:dyDescent="0.25">
      <c r="B126" s="41">
        <v>8915685</v>
      </c>
      <c r="C126" s="36">
        <v>8916192</v>
      </c>
      <c r="D126" s="32" t="s">
        <v>102</v>
      </c>
      <c r="E126" t="s">
        <v>102</v>
      </c>
      <c r="F126" s="33">
        <f t="shared" si="1"/>
        <v>508</v>
      </c>
      <c r="G126" s="34" t="s">
        <v>124</v>
      </c>
      <c r="H126" s="40"/>
    </row>
    <row r="127" spans="2:8" x14ac:dyDescent="0.25">
      <c r="B127" s="41">
        <v>8916193</v>
      </c>
      <c r="C127" s="36">
        <v>8916521</v>
      </c>
      <c r="D127" s="32" t="s">
        <v>122</v>
      </c>
      <c r="E127" t="s">
        <v>122</v>
      </c>
      <c r="F127" s="33">
        <f t="shared" si="1"/>
        <v>329</v>
      </c>
      <c r="G127" s="34" t="s">
        <v>124</v>
      </c>
      <c r="H127" s="40"/>
    </row>
    <row r="128" spans="2:8" x14ac:dyDescent="0.25">
      <c r="B128" s="41">
        <v>8941438</v>
      </c>
      <c r="C128" s="36">
        <v>8941452</v>
      </c>
      <c r="D128" s="32" t="s">
        <v>143</v>
      </c>
      <c r="E128" s="42" t="s">
        <v>143</v>
      </c>
      <c r="F128" s="33">
        <f t="shared" si="1"/>
        <v>15</v>
      </c>
      <c r="G128" s="34" t="s">
        <v>124</v>
      </c>
      <c r="H128" s="40"/>
    </row>
    <row r="129" spans="2:8" x14ac:dyDescent="0.25">
      <c r="B129" s="41">
        <v>8941544</v>
      </c>
      <c r="C129" s="36">
        <v>8941562</v>
      </c>
      <c r="D129" s="32" t="s">
        <v>138</v>
      </c>
      <c r="E129" t="s">
        <v>138</v>
      </c>
      <c r="F129" s="33">
        <f t="shared" si="1"/>
        <v>19</v>
      </c>
      <c r="G129" s="34" t="s">
        <v>124</v>
      </c>
      <c r="H129" s="40"/>
    </row>
    <row r="130" spans="2:8" x14ac:dyDescent="0.25">
      <c r="B130" s="41">
        <v>8955419</v>
      </c>
      <c r="C130" s="36">
        <v>8955420</v>
      </c>
      <c r="D130" s="32" t="s">
        <v>136</v>
      </c>
      <c r="E130" t="s">
        <v>136</v>
      </c>
      <c r="F130" s="33">
        <f t="shared" si="1"/>
        <v>2</v>
      </c>
      <c r="G130" s="34" t="s">
        <v>124</v>
      </c>
      <c r="H130" s="40"/>
    </row>
    <row r="131" spans="2:8" x14ac:dyDescent="0.25">
      <c r="B131" s="41">
        <v>8955429</v>
      </c>
      <c r="C131" s="36">
        <v>8955569</v>
      </c>
      <c r="D131" s="32" t="s">
        <v>136</v>
      </c>
      <c r="E131" t="s">
        <v>136</v>
      </c>
      <c r="F131" s="33">
        <f t="shared" si="1"/>
        <v>141</v>
      </c>
      <c r="G131" s="34" t="s">
        <v>124</v>
      </c>
      <c r="H131" s="40"/>
    </row>
    <row r="132" spans="2:8" x14ac:dyDescent="0.25">
      <c r="B132" s="41">
        <v>8955570</v>
      </c>
      <c r="C132" s="36">
        <v>8955699</v>
      </c>
      <c r="D132" s="32" t="s">
        <v>131</v>
      </c>
      <c r="E132" t="s">
        <v>131</v>
      </c>
      <c r="F132" s="33">
        <f t="shared" si="1"/>
        <v>130</v>
      </c>
      <c r="G132" s="34" t="s">
        <v>124</v>
      </c>
      <c r="H132" s="40"/>
    </row>
    <row r="133" spans="2:8" x14ac:dyDescent="0.25">
      <c r="B133" s="41">
        <v>8957041</v>
      </c>
      <c r="C133" s="36">
        <v>8957168</v>
      </c>
      <c r="D133" s="32" t="s">
        <v>131</v>
      </c>
      <c r="E133" t="s">
        <v>131</v>
      </c>
      <c r="F133" s="33">
        <f t="shared" si="1"/>
        <v>128</v>
      </c>
      <c r="G133" s="34" t="s">
        <v>124</v>
      </c>
      <c r="H133" s="40"/>
    </row>
    <row r="134" spans="2:8" x14ac:dyDescent="0.25">
      <c r="B134" s="41">
        <v>8957481</v>
      </c>
      <c r="C134" s="36">
        <v>8957520</v>
      </c>
      <c r="D134" s="32" t="s">
        <v>138</v>
      </c>
      <c r="E134" t="s">
        <v>138</v>
      </c>
      <c r="F134" s="33">
        <f t="shared" si="1"/>
        <v>40</v>
      </c>
      <c r="G134" s="34" t="s">
        <v>124</v>
      </c>
      <c r="H134" s="40"/>
    </row>
    <row r="135" spans="2:8" x14ac:dyDescent="0.25">
      <c r="B135" s="41">
        <v>8957521</v>
      </c>
      <c r="C135" s="36">
        <v>8957574</v>
      </c>
      <c r="D135" s="32" t="s">
        <v>143</v>
      </c>
      <c r="E135" s="42" t="s">
        <v>143</v>
      </c>
      <c r="F135" s="33">
        <f t="shared" si="1"/>
        <v>54</v>
      </c>
      <c r="G135" s="34" t="s">
        <v>124</v>
      </c>
      <c r="H135" s="40"/>
    </row>
    <row r="136" spans="2:8" x14ac:dyDescent="0.25">
      <c r="B136" s="41">
        <v>8973521</v>
      </c>
      <c r="C136" s="36">
        <v>8974391</v>
      </c>
      <c r="D136" s="32" t="s">
        <v>108</v>
      </c>
      <c r="E136" t="s">
        <v>108</v>
      </c>
      <c r="F136" s="33">
        <f t="shared" si="1"/>
        <v>871</v>
      </c>
      <c r="G136" s="34" t="s">
        <v>124</v>
      </c>
      <c r="H136" s="40" t="s">
        <v>198</v>
      </c>
    </row>
    <row r="137" spans="2:8" x14ac:dyDescent="0.25">
      <c r="B137" s="41">
        <v>8974392</v>
      </c>
      <c r="C137" s="36">
        <v>8974974</v>
      </c>
      <c r="D137" s="32" t="s">
        <v>102</v>
      </c>
      <c r="E137" t="s">
        <v>102</v>
      </c>
      <c r="F137" s="33">
        <f t="shared" si="1"/>
        <v>583</v>
      </c>
      <c r="G137" s="34" t="s">
        <v>124</v>
      </c>
      <c r="H137" s="40"/>
    </row>
    <row r="138" spans="2:8" x14ac:dyDescent="0.25">
      <c r="B138" s="41">
        <v>8974975</v>
      </c>
      <c r="C138" s="36">
        <v>8975380</v>
      </c>
      <c r="D138" s="32" t="s">
        <v>122</v>
      </c>
      <c r="E138" t="s">
        <v>122</v>
      </c>
      <c r="F138" s="33">
        <f t="shared" si="1"/>
        <v>406</v>
      </c>
      <c r="G138" s="34" t="s">
        <v>124</v>
      </c>
      <c r="H138" s="40"/>
    </row>
    <row r="139" spans="2:8" x14ac:dyDescent="0.25">
      <c r="B139" s="41">
        <v>8983761</v>
      </c>
      <c r="C139" s="36">
        <v>8984358</v>
      </c>
      <c r="D139" s="32" t="s">
        <v>120</v>
      </c>
      <c r="E139" t="s">
        <v>120</v>
      </c>
      <c r="F139" s="33">
        <f t="shared" si="1"/>
        <v>598</v>
      </c>
      <c r="G139" s="34" t="s">
        <v>124</v>
      </c>
      <c r="H139" s="40" t="s">
        <v>199</v>
      </c>
    </row>
    <row r="140" spans="2:8" x14ac:dyDescent="0.25">
      <c r="B140" s="41">
        <v>8984407</v>
      </c>
      <c r="C140" s="36">
        <v>8984427</v>
      </c>
      <c r="D140" s="32" t="s">
        <v>144</v>
      </c>
      <c r="E140" t="s">
        <v>144</v>
      </c>
      <c r="F140" s="33">
        <f t="shared" si="1"/>
        <v>21</v>
      </c>
      <c r="G140" s="34" t="s">
        <v>124</v>
      </c>
      <c r="H140" s="40"/>
    </row>
    <row r="141" spans="2:8" x14ac:dyDescent="0.25">
      <c r="B141" s="41">
        <v>8984458</v>
      </c>
      <c r="C141" s="36">
        <v>8984531</v>
      </c>
      <c r="D141" s="32" t="s">
        <v>142</v>
      </c>
      <c r="E141" t="s">
        <v>142</v>
      </c>
      <c r="F141" s="33">
        <f t="shared" si="1"/>
        <v>74</v>
      </c>
      <c r="G141" s="34" t="s">
        <v>124</v>
      </c>
      <c r="H141" s="40" t="s">
        <v>156</v>
      </c>
    </row>
    <row r="142" spans="2:8" x14ac:dyDescent="0.25">
      <c r="B142" s="41">
        <v>8985641</v>
      </c>
      <c r="C142" s="36">
        <v>8988407</v>
      </c>
      <c r="D142" s="32" t="s">
        <v>93</v>
      </c>
      <c r="E142" t="s">
        <v>93</v>
      </c>
      <c r="F142" s="33">
        <f t="shared" si="1"/>
        <v>2767</v>
      </c>
      <c r="G142" s="34" t="s">
        <v>124</v>
      </c>
      <c r="H142" s="40" t="s">
        <v>199</v>
      </c>
    </row>
    <row r="143" spans="2:8" x14ac:dyDescent="0.25">
      <c r="B143" s="58">
        <v>8995905</v>
      </c>
      <c r="C143" s="59">
        <v>8995905</v>
      </c>
      <c r="D143" s="32" t="s">
        <v>101</v>
      </c>
      <c r="E143" t="s">
        <v>101</v>
      </c>
      <c r="F143" s="33">
        <f t="shared" si="1"/>
        <v>1</v>
      </c>
      <c r="G143" s="34" t="s">
        <v>124</v>
      </c>
      <c r="H143" s="40"/>
    </row>
    <row r="144" spans="2:8" x14ac:dyDescent="0.25">
      <c r="B144" s="41">
        <v>9003041</v>
      </c>
      <c r="C144" s="36">
        <v>9004269</v>
      </c>
      <c r="D144" s="32" t="s">
        <v>100</v>
      </c>
      <c r="E144" t="s">
        <v>100</v>
      </c>
      <c r="F144" s="33">
        <f t="shared" si="1"/>
        <v>1229</v>
      </c>
      <c r="G144" s="34" t="s">
        <v>124</v>
      </c>
      <c r="H144" s="40" t="s">
        <v>200</v>
      </c>
    </row>
    <row r="145" spans="2:9" x14ac:dyDescent="0.25">
      <c r="B145" s="41">
        <v>9004444</v>
      </c>
      <c r="C145" s="36">
        <v>9004536</v>
      </c>
      <c r="D145" s="32" t="s">
        <v>139</v>
      </c>
      <c r="E145" t="s">
        <v>139</v>
      </c>
      <c r="F145" s="33">
        <f t="shared" si="1"/>
        <v>93</v>
      </c>
      <c r="G145" s="34" t="s">
        <v>124</v>
      </c>
      <c r="H145" s="40"/>
    </row>
    <row r="146" spans="2:9" x14ac:dyDescent="0.25">
      <c r="B146" s="41">
        <v>9014486</v>
      </c>
      <c r="C146" s="36">
        <v>9015385</v>
      </c>
      <c r="D146" s="32" t="s">
        <v>130</v>
      </c>
      <c r="E146" t="s">
        <v>130</v>
      </c>
      <c r="F146" s="33">
        <f t="shared" si="1"/>
        <v>900</v>
      </c>
      <c r="G146" s="34" t="s">
        <v>124</v>
      </c>
      <c r="H146" s="40"/>
    </row>
    <row r="147" spans="2:9" x14ac:dyDescent="0.25">
      <c r="B147" s="41">
        <v>9015386</v>
      </c>
      <c r="C147" s="36">
        <v>9016050</v>
      </c>
      <c r="D147" s="32" t="s">
        <v>108</v>
      </c>
      <c r="E147" t="s">
        <v>108</v>
      </c>
      <c r="F147" s="33">
        <f t="shared" si="1"/>
        <v>665</v>
      </c>
      <c r="G147" s="34" t="s">
        <v>124</v>
      </c>
      <c r="H147" s="40" t="s">
        <v>201</v>
      </c>
    </row>
    <row r="148" spans="2:9" x14ac:dyDescent="0.25">
      <c r="B148" s="41">
        <v>9016495</v>
      </c>
      <c r="C148" s="36">
        <v>9016899</v>
      </c>
      <c r="D148" s="32" t="s">
        <v>102</v>
      </c>
      <c r="E148" t="s">
        <v>102</v>
      </c>
      <c r="F148" s="33">
        <f t="shared" si="1"/>
        <v>405</v>
      </c>
      <c r="G148" s="34" t="s">
        <v>124</v>
      </c>
      <c r="H148" s="40"/>
      <c r="I148" s="40" t="s">
        <v>202</v>
      </c>
    </row>
    <row r="149" spans="2:9" x14ac:dyDescent="0.25">
      <c r="B149" s="41">
        <v>9022245</v>
      </c>
      <c r="C149" s="36">
        <v>9022260</v>
      </c>
      <c r="D149" s="32" t="s">
        <v>147</v>
      </c>
      <c r="E149" t="s">
        <v>147</v>
      </c>
      <c r="F149" s="33">
        <v>11</v>
      </c>
      <c r="G149" s="34" t="s">
        <v>124</v>
      </c>
      <c r="H149" s="40"/>
    </row>
    <row r="150" spans="2:9" x14ac:dyDescent="0.25">
      <c r="B150" s="41">
        <v>9042203</v>
      </c>
      <c r="C150" s="36">
        <v>9042520</v>
      </c>
      <c r="D150" s="32" t="s">
        <v>125</v>
      </c>
      <c r="F150" s="33">
        <f t="shared" ref="F150:F200" si="2">+C150-B150+1</f>
        <v>318</v>
      </c>
      <c r="G150" s="34" t="s">
        <v>124</v>
      </c>
      <c r="H150" s="40"/>
    </row>
    <row r="151" spans="2:9" x14ac:dyDescent="0.25">
      <c r="B151" s="41">
        <v>9051121</v>
      </c>
      <c r="C151" s="36">
        <v>9053551</v>
      </c>
      <c r="D151" s="32" t="s">
        <v>93</v>
      </c>
      <c r="E151" t="s">
        <v>93</v>
      </c>
      <c r="F151" s="33">
        <f t="shared" si="2"/>
        <v>2431</v>
      </c>
      <c r="G151" s="34" t="s">
        <v>124</v>
      </c>
      <c r="H151" s="40" t="s">
        <v>203</v>
      </c>
    </row>
    <row r="152" spans="2:9" x14ac:dyDescent="0.25">
      <c r="B152" s="41">
        <v>9053552</v>
      </c>
      <c r="C152" s="36">
        <v>9054290</v>
      </c>
      <c r="D152" s="32" t="s">
        <v>127</v>
      </c>
      <c r="E152" s="42" t="s">
        <v>127</v>
      </c>
      <c r="F152" s="33">
        <f t="shared" si="2"/>
        <v>739</v>
      </c>
      <c r="G152" s="34" t="s">
        <v>124</v>
      </c>
      <c r="H152" s="40" t="s">
        <v>203</v>
      </c>
    </row>
    <row r="153" spans="2:9" x14ac:dyDescent="0.25">
      <c r="B153" s="41">
        <v>9054479</v>
      </c>
      <c r="C153" s="36">
        <v>9054557</v>
      </c>
      <c r="D153" s="32" t="s">
        <v>144</v>
      </c>
      <c r="E153" t="s">
        <v>144</v>
      </c>
      <c r="F153" s="33">
        <f t="shared" si="2"/>
        <v>79</v>
      </c>
      <c r="G153" s="34" t="s">
        <v>124</v>
      </c>
      <c r="H153" s="40" t="s">
        <v>203</v>
      </c>
    </row>
    <row r="154" spans="2:9" x14ac:dyDescent="0.25">
      <c r="B154" s="41">
        <v>9054558</v>
      </c>
      <c r="C154" s="36">
        <v>9054862</v>
      </c>
      <c r="D154" s="32" t="s">
        <v>96</v>
      </c>
      <c r="E154" t="s">
        <v>96</v>
      </c>
      <c r="F154" s="33">
        <f t="shared" si="2"/>
        <v>305</v>
      </c>
      <c r="G154" s="34" t="s">
        <v>124</v>
      </c>
      <c r="H154" s="40" t="s">
        <v>203</v>
      </c>
    </row>
    <row r="155" spans="2:9" x14ac:dyDescent="0.25">
      <c r="B155" s="41">
        <v>9055860</v>
      </c>
      <c r="C155" s="36">
        <v>9055864</v>
      </c>
      <c r="D155" s="32" t="s">
        <v>112</v>
      </c>
      <c r="F155" s="33">
        <f t="shared" si="2"/>
        <v>5</v>
      </c>
      <c r="G155" s="34" t="s">
        <v>124</v>
      </c>
      <c r="H155" s="40"/>
    </row>
    <row r="156" spans="2:9" x14ac:dyDescent="0.25">
      <c r="B156" s="41">
        <v>9056077</v>
      </c>
      <c r="C156" s="36">
        <v>9056680</v>
      </c>
      <c r="D156" s="32" t="s">
        <v>112</v>
      </c>
      <c r="F156" s="33">
        <f t="shared" si="2"/>
        <v>604</v>
      </c>
      <c r="G156" s="34" t="s">
        <v>124</v>
      </c>
      <c r="H156" s="40"/>
    </row>
    <row r="157" spans="2:9" x14ac:dyDescent="0.25">
      <c r="B157" s="41">
        <v>9060031</v>
      </c>
      <c r="C157" s="36">
        <v>9060600</v>
      </c>
      <c r="D157" s="32" t="s">
        <v>118</v>
      </c>
      <c r="F157" s="33">
        <f t="shared" si="2"/>
        <v>570</v>
      </c>
      <c r="G157" s="34" t="s">
        <v>124</v>
      </c>
      <c r="H157" s="40" t="s">
        <v>158</v>
      </c>
    </row>
    <row r="158" spans="2:9" x14ac:dyDescent="0.25">
      <c r="B158" s="41">
        <v>9060753</v>
      </c>
      <c r="C158" s="36">
        <v>9061308</v>
      </c>
      <c r="D158" s="32" t="s">
        <v>108</v>
      </c>
      <c r="E158" t="s">
        <v>108</v>
      </c>
      <c r="F158" s="33">
        <f t="shared" si="2"/>
        <v>556</v>
      </c>
      <c r="G158" s="34" t="s">
        <v>124</v>
      </c>
      <c r="H158" s="40" t="s">
        <v>203</v>
      </c>
    </row>
    <row r="159" spans="2:9" x14ac:dyDescent="0.25">
      <c r="B159" s="41">
        <v>9071281</v>
      </c>
      <c r="C159" s="36">
        <v>9071676</v>
      </c>
      <c r="D159" s="32" t="s">
        <v>120</v>
      </c>
      <c r="E159" t="s">
        <v>120</v>
      </c>
      <c r="F159" s="33">
        <f t="shared" si="2"/>
        <v>396</v>
      </c>
      <c r="G159" s="34" t="s">
        <v>124</v>
      </c>
      <c r="H159" s="40" t="s">
        <v>202</v>
      </c>
    </row>
    <row r="160" spans="2:9" x14ac:dyDescent="0.25">
      <c r="B160" s="41">
        <v>9071677</v>
      </c>
      <c r="C160" s="36">
        <v>9071817</v>
      </c>
      <c r="D160" s="32" t="s">
        <v>142</v>
      </c>
      <c r="E160" t="s">
        <v>142</v>
      </c>
      <c r="F160" s="33">
        <f t="shared" si="2"/>
        <v>141</v>
      </c>
      <c r="G160" s="34" t="s">
        <v>124</v>
      </c>
      <c r="H160" s="40"/>
    </row>
    <row r="161" spans="2:8" x14ac:dyDescent="0.25">
      <c r="B161" s="41">
        <v>9071983</v>
      </c>
      <c r="C161" s="36">
        <v>9072052</v>
      </c>
      <c r="D161" s="32" t="s">
        <v>144</v>
      </c>
      <c r="E161" t="s">
        <v>144</v>
      </c>
      <c r="F161" s="33">
        <f t="shared" si="2"/>
        <v>70</v>
      </c>
      <c r="G161" s="34" t="s">
        <v>124</v>
      </c>
      <c r="H161" s="40" t="s">
        <v>204</v>
      </c>
    </row>
    <row r="162" spans="2:8" x14ac:dyDescent="0.25">
      <c r="B162" s="41">
        <v>9074826</v>
      </c>
      <c r="C162" s="36">
        <v>9074959</v>
      </c>
      <c r="D162" s="32" t="s">
        <v>148</v>
      </c>
      <c r="E162" t="s">
        <v>148</v>
      </c>
      <c r="F162" s="33">
        <f t="shared" si="2"/>
        <v>134</v>
      </c>
      <c r="G162" s="34" t="s">
        <v>124</v>
      </c>
      <c r="H162" s="40"/>
    </row>
    <row r="163" spans="2:8" x14ac:dyDescent="0.25">
      <c r="B163" s="41">
        <v>9077486</v>
      </c>
      <c r="C163" s="36">
        <v>9078160</v>
      </c>
      <c r="D163" s="32" t="s">
        <v>137</v>
      </c>
      <c r="F163" s="33">
        <f t="shared" si="2"/>
        <v>675</v>
      </c>
      <c r="G163" s="34" t="s">
        <v>124</v>
      </c>
      <c r="H163" s="40" t="s">
        <v>158</v>
      </c>
    </row>
    <row r="164" spans="2:8" x14ac:dyDescent="0.25">
      <c r="B164" s="41">
        <v>9079243</v>
      </c>
      <c r="C164" s="36">
        <v>9079560</v>
      </c>
      <c r="D164" s="32" t="s">
        <v>134</v>
      </c>
      <c r="F164" s="33">
        <f t="shared" si="2"/>
        <v>318</v>
      </c>
      <c r="G164" s="34" t="s">
        <v>124</v>
      </c>
      <c r="H164" s="40" t="s">
        <v>160</v>
      </c>
    </row>
    <row r="165" spans="2:8" x14ac:dyDescent="0.25">
      <c r="B165" s="41">
        <v>9086081</v>
      </c>
      <c r="C165" s="36">
        <v>9086664</v>
      </c>
      <c r="D165" s="32" t="s">
        <v>120</v>
      </c>
      <c r="E165" t="s">
        <v>120</v>
      </c>
      <c r="F165" s="33">
        <f t="shared" si="2"/>
        <v>584</v>
      </c>
      <c r="G165" s="34" t="s">
        <v>124</v>
      </c>
      <c r="H165" s="40" t="s">
        <v>205</v>
      </c>
    </row>
    <row r="166" spans="2:8" x14ac:dyDescent="0.25">
      <c r="B166" s="41">
        <v>9086665</v>
      </c>
      <c r="C166" s="36">
        <v>9087047</v>
      </c>
      <c r="D166" s="32" t="s">
        <v>102</v>
      </c>
      <c r="E166" t="s">
        <v>102</v>
      </c>
      <c r="F166" s="33">
        <f t="shared" si="2"/>
        <v>383</v>
      </c>
      <c r="G166" s="34" t="s">
        <v>124</v>
      </c>
      <c r="H166" s="40" t="s">
        <v>206</v>
      </c>
    </row>
    <row r="167" spans="2:8" x14ac:dyDescent="0.25">
      <c r="B167" s="41">
        <v>9087048</v>
      </c>
      <c r="C167" s="36">
        <v>9087185</v>
      </c>
      <c r="D167" s="32" t="s">
        <v>131</v>
      </c>
      <c r="E167" t="s">
        <v>131</v>
      </c>
      <c r="F167" s="33">
        <f t="shared" si="2"/>
        <v>138</v>
      </c>
      <c r="G167" s="34" t="s">
        <v>124</v>
      </c>
      <c r="H167" s="40" t="s">
        <v>206</v>
      </c>
    </row>
    <row r="168" spans="2:8" x14ac:dyDescent="0.25">
      <c r="B168" s="41">
        <v>9087186</v>
      </c>
      <c r="C168" s="36">
        <v>9087293</v>
      </c>
      <c r="D168" s="32" t="s">
        <v>143</v>
      </c>
      <c r="E168" s="42" t="s">
        <v>143</v>
      </c>
      <c r="F168" s="33">
        <f t="shared" si="2"/>
        <v>108</v>
      </c>
      <c r="G168" s="34" t="s">
        <v>124</v>
      </c>
      <c r="H168" s="40"/>
    </row>
    <row r="169" spans="2:8" x14ac:dyDescent="0.25">
      <c r="B169" s="41">
        <v>9087294</v>
      </c>
      <c r="C169" s="36">
        <v>9087396</v>
      </c>
      <c r="D169" s="32" t="s">
        <v>142</v>
      </c>
      <c r="E169" t="s">
        <v>142</v>
      </c>
      <c r="F169" s="33">
        <f t="shared" si="2"/>
        <v>103</v>
      </c>
      <c r="G169" s="34" t="s">
        <v>124</v>
      </c>
      <c r="H169" s="40" t="s">
        <v>206</v>
      </c>
    </row>
    <row r="170" spans="2:8" x14ac:dyDescent="0.25">
      <c r="B170" s="41">
        <v>9087988</v>
      </c>
      <c r="C170" s="36">
        <v>9089480</v>
      </c>
      <c r="D170" s="32" t="s">
        <v>128</v>
      </c>
      <c r="F170" s="33">
        <f t="shared" si="2"/>
        <v>1493</v>
      </c>
      <c r="G170" s="34" t="s">
        <v>124</v>
      </c>
      <c r="H170" s="40" t="s">
        <v>159</v>
      </c>
    </row>
    <row r="171" spans="2:8" x14ac:dyDescent="0.25">
      <c r="B171" s="41">
        <v>9091784</v>
      </c>
      <c r="C171" s="36">
        <v>9092600</v>
      </c>
      <c r="D171" s="32" t="s">
        <v>129</v>
      </c>
      <c r="F171" s="33">
        <f t="shared" si="2"/>
        <v>817</v>
      </c>
      <c r="G171" s="34"/>
      <c r="H171" s="40"/>
    </row>
    <row r="172" spans="2:8" x14ac:dyDescent="0.25">
      <c r="B172" s="41">
        <v>9096246</v>
      </c>
      <c r="C172" s="36">
        <v>9097200</v>
      </c>
      <c r="D172" s="32" t="s">
        <v>133</v>
      </c>
      <c r="F172" s="33">
        <f t="shared" si="2"/>
        <v>955</v>
      </c>
      <c r="G172" s="34" t="s">
        <v>124</v>
      </c>
      <c r="H172" s="40" t="s">
        <v>156</v>
      </c>
    </row>
    <row r="173" spans="2:8" x14ac:dyDescent="0.25">
      <c r="B173" s="41">
        <v>9097201</v>
      </c>
      <c r="C173" s="36">
        <v>9098077</v>
      </c>
      <c r="D173" s="32" t="s">
        <v>127</v>
      </c>
      <c r="E173" s="42" t="s">
        <v>127</v>
      </c>
      <c r="F173" s="33">
        <f t="shared" si="2"/>
        <v>877</v>
      </c>
      <c r="G173" s="34" t="s">
        <v>124</v>
      </c>
      <c r="H173" s="40" t="s">
        <v>207</v>
      </c>
    </row>
    <row r="174" spans="2:8" x14ac:dyDescent="0.25">
      <c r="B174" s="41">
        <v>9098898</v>
      </c>
      <c r="C174" s="36">
        <v>9099280</v>
      </c>
      <c r="D174" s="32" t="s">
        <v>110</v>
      </c>
      <c r="F174" s="33">
        <f t="shared" si="2"/>
        <v>383</v>
      </c>
      <c r="G174" s="34" t="s">
        <v>124</v>
      </c>
      <c r="H174" s="40"/>
    </row>
    <row r="175" spans="2:8" x14ac:dyDescent="0.25">
      <c r="B175" s="41">
        <v>9099481</v>
      </c>
      <c r="C175" s="36">
        <v>9100680</v>
      </c>
      <c r="D175" s="32" t="s">
        <v>114</v>
      </c>
      <c r="F175" s="33">
        <f t="shared" si="2"/>
        <v>1200</v>
      </c>
      <c r="G175" s="34" t="s">
        <v>124</v>
      </c>
      <c r="H175" s="40" t="s">
        <v>160</v>
      </c>
    </row>
    <row r="176" spans="2:8" x14ac:dyDescent="0.25">
      <c r="B176" s="41">
        <v>9101262</v>
      </c>
      <c r="C176" s="36">
        <v>9102800</v>
      </c>
      <c r="D176" s="32" t="s">
        <v>116</v>
      </c>
      <c r="F176" s="33">
        <f t="shared" si="2"/>
        <v>1539</v>
      </c>
      <c r="G176" s="34" t="s">
        <v>124</v>
      </c>
      <c r="H176" s="40" t="s">
        <v>161</v>
      </c>
    </row>
    <row r="177" spans="2:8" x14ac:dyDescent="0.25">
      <c r="B177" s="41">
        <v>9103641</v>
      </c>
      <c r="C177" s="36">
        <v>9104600</v>
      </c>
      <c r="D177" s="32" t="s">
        <v>106</v>
      </c>
      <c r="F177" s="33">
        <f t="shared" si="2"/>
        <v>960</v>
      </c>
      <c r="G177" s="34"/>
      <c r="H177" s="40"/>
    </row>
    <row r="178" spans="2:8" x14ac:dyDescent="0.25">
      <c r="B178" s="41">
        <v>9104619</v>
      </c>
      <c r="C178" s="36">
        <v>9104868</v>
      </c>
      <c r="D178" s="32" t="s">
        <v>122</v>
      </c>
      <c r="E178" t="s">
        <v>122</v>
      </c>
      <c r="F178" s="33">
        <f t="shared" si="2"/>
        <v>250</v>
      </c>
      <c r="G178" s="34" t="s">
        <v>124</v>
      </c>
      <c r="H178" s="40" t="s">
        <v>208</v>
      </c>
    </row>
    <row r="179" spans="2:8" x14ac:dyDescent="0.25">
      <c r="B179" s="41">
        <v>9104869</v>
      </c>
      <c r="C179" s="36">
        <v>9105083</v>
      </c>
      <c r="D179" s="32" t="s">
        <v>148</v>
      </c>
      <c r="E179" t="s">
        <v>148</v>
      </c>
      <c r="F179" s="33">
        <f t="shared" si="2"/>
        <v>215</v>
      </c>
      <c r="G179" s="34" t="s">
        <v>124</v>
      </c>
      <c r="H179" s="40" t="s">
        <v>209</v>
      </c>
    </row>
    <row r="180" spans="2:8" x14ac:dyDescent="0.25">
      <c r="B180" s="41">
        <v>9105084</v>
      </c>
      <c r="C180" s="36">
        <v>9105189</v>
      </c>
      <c r="D180" s="32" t="s">
        <v>139</v>
      </c>
      <c r="E180" t="s">
        <v>139</v>
      </c>
      <c r="F180" s="33">
        <f t="shared" si="2"/>
        <v>106</v>
      </c>
      <c r="G180" s="34" t="s">
        <v>124</v>
      </c>
      <c r="H180" s="40" t="s">
        <v>210</v>
      </c>
    </row>
    <row r="181" spans="2:8" x14ac:dyDescent="0.25">
      <c r="B181" s="41">
        <v>9105280</v>
      </c>
      <c r="C181" s="36">
        <v>9106206</v>
      </c>
      <c r="D181" s="32" t="s">
        <v>130</v>
      </c>
      <c r="E181" t="s">
        <v>130</v>
      </c>
      <c r="F181" s="33">
        <f t="shared" si="2"/>
        <v>927</v>
      </c>
      <c r="G181" s="34" t="s">
        <v>124</v>
      </c>
      <c r="H181" s="40" t="s">
        <v>211</v>
      </c>
    </row>
    <row r="182" spans="2:8" x14ac:dyDescent="0.25">
      <c r="B182" s="41">
        <v>9106280</v>
      </c>
      <c r="C182" s="36">
        <v>9107440</v>
      </c>
      <c r="D182" s="32" t="s">
        <v>132</v>
      </c>
      <c r="F182" s="33">
        <f t="shared" si="2"/>
        <v>1161</v>
      </c>
      <c r="G182" s="34" t="s">
        <v>124</v>
      </c>
      <c r="H182" s="40" t="s">
        <v>151</v>
      </c>
    </row>
    <row r="183" spans="2:8" x14ac:dyDescent="0.25">
      <c r="B183" s="41">
        <v>9108485</v>
      </c>
      <c r="C183" s="36">
        <v>9108500</v>
      </c>
      <c r="D183" s="32" t="s">
        <v>98</v>
      </c>
      <c r="F183" s="33">
        <f t="shared" si="2"/>
        <v>16</v>
      </c>
      <c r="G183" s="34" t="s">
        <v>124</v>
      </c>
      <c r="H183" s="40"/>
    </row>
    <row r="184" spans="2:8" x14ac:dyDescent="0.25">
      <c r="B184" s="44">
        <v>9108514</v>
      </c>
      <c r="C184" s="45">
        <v>9108640</v>
      </c>
      <c r="D184" s="32" t="s">
        <v>98</v>
      </c>
      <c r="F184" s="33">
        <f t="shared" si="2"/>
        <v>127</v>
      </c>
      <c r="G184" s="34" t="s">
        <v>124</v>
      </c>
      <c r="H184" s="40"/>
    </row>
    <row r="185" spans="2:8" x14ac:dyDescent="0.25">
      <c r="B185" s="41">
        <v>9108741</v>
      </c>
      <c r="C185" s="36">
        <v>9110480</v>
      </c>
      <c r="D185" s="32" t="s">
        <v>104</v>
      </c>
      <c r="F185" s="33">
        <f t="shared" si="2"/>
        <v>1740</v>
      </c>
      <c r="G185" s="34" t="s">
        <v>124</v>
      </c>
      <c r="H185" s="40"/>
    </row>
    <row r="186" spans="2:8" x14ac:dyDescent="0.25">
      <c r="B186" s="41">
        <v>9110481</v>
      </c>
      <c r="C186" s="36">
        <v>9110538</v>
      </c>
      <c r="D186" s="32" t="s">
        <v>144</v>
      </c>
      <c r="E186" t="s">
        <v>144</v>
      </c>
      <c r="F186" s="33">
        <f t="shared" si="2"/>
        <v>58</v>
      </c>
      <c r="G186" s="34" t="s">
        <v>124</v>
      </c>
      <c r="H186" s="40" t="s">
        <v>212</v>
      </c>
    </row>
    <row r="187" spans="2:8" x14ac:dyDescent="0.25">
      <c r="B187" s="41">
        <v>9110539</v>
      </c>
      <c r="C187" s="36">
        <v>9110591</v>
      </c>
      <c r="D187" s="32" t="s">
        <v>143</v>
      </c>
      <c r="E187" s="42" t="s">
        <v>143</v>
      </c>
      <c r="F187" s="33">
        <f t="shared" si="2"/>
        <v>53</v>
      </c>
      <c r="G187" s="34" t="s">
        <v>124</v>
      </c>
      <c r="H187" s="40" t="s">
        <v>213</v>
      </c>
    </row>
    <row r="188" spans="2:8" x14ac:dyDescent="0.25">
      <c r="B188" s="41">
        <v>9110592</v>
      </c>
      <c r="C188" s="36">
        <v>9112600</v>
      </c>
      <c r="D188" s="32" t="s">
        <v>129</v>
      </c>
      <c r="F188" s="33">
        <f t="shared" si="2"/>
        <v>2009</v>
      </c>
      <c r="G188" s="34" t="s">
        <v>124</v>
      </c>
      <c r="H188" s="40" t="s">
        <v>162</v>
      </c>
    </row>
    <row r="189" spans="2:8" x14ac:dyDescent="0.25">
      <c r="B189" s="41">
        <v>9112601</v>
      </c>
      <c r="C189" s="36">
        <v>9113600</v>
      </c>
      <c r="D189" s="32" t="s">
        <v>106</v>
      </c>
      <c r="F189" s="33">
        <f t="shared" si="2"/>
        <v>1000</v>
      </c>
      <c r="G189" s="34" t="s">
        <v>124</v>
      </c>
      <c r="H189" s="40" t="s">
        <v>163</v>
      </c>
    </row>
    <row r="190" spans="2:8" x14ac:dyDescent="0.25">
      <c r="B190" s="44">
        <v>9113601</v>
      </c>
      <c r="C190" s="45">
        <v>9115200</v>
      </c>
      <c r="D190" s="32" t="s">
        <v>98</v>
      </c>
      <c r="F190" s="33">
        <f t="shared" si="2"/>
        <v>1600</v>
      </c>
      <c r="G190" s="34" t="s">
        <v>124</v>
      </c>
      <c r="H190" s="40"/>
    </row>
    <row r="191" spans="2:8" x14ac:dyDescent="0.25">
      <c r="B191" s="41">
        <v>9115201</v>
      </c>
      <c r="C191" s="36">
        <v>9116400</v>
      </c>
      <c r="D191" s="32" t="s">
        <v>110</v>
      </c>
      <c r="F191" s="33">
        <f t="shared" si="2"/>
        <v>1200</v>
      </c>
      <c r="G191" s="34" t="s">
        <v>124</v>
      </c>
      <c r="H191" s="40"/>
    </row>
    <row r="192" spans="2:8" x14ac:dyDescent="0.25">
      <c r="B192" s="41">
        <v>9116401</v>
      </c>
      <c r="C192" s="36">
        <v>9117220</v>
      </c>
      <c r="D192" s="32" t="s">
        <v>196</v>
      </c>
      <c r="E192" t="s">
        <v>196</v>
      </c>
      <c r="F192" s="33">
        <f t="shared" si="2"/>
        <v>820</v>
      </c>
      <c r="G192" s="34" t="s">
        <v>124</v>
      </c>
      <c r="H192" s="40" t="s">
        <v>214</v>
      </c>
    </row>
    <row r="193" spans="2:8" x14ac:dyDescent="0.25">
      <c r="B193" s="41">
        <v>9117221</v>
      </c>
      <c r="C193" s="36">
        <v>9323000</v>
      </c>
      <c r="D193" s="32" t="s">
        <v>91</v>
      </c>
      <c r="F193" s="33">
        <f t="shared" si="2"/>
        <v>205780</v>
      </c>
      <c r="G193" s="34" t="s">
        <v>124</v>
      </c>
      <c r="H193" s="40"/>
    </row>
    <row r="194" spans="2:8" x14ac:dyDescent="0.25">
      <c r="B194" s="41">
        <v>9323001</v>
      </c>
      <c r="C194" s="36">
        <v>9395000</v>
      </c>
      <c r="D194" s="32" t="s">
        <v>195</v>
      </c>
      <c r="F194" s="33">
        <f t="shared" si="2"/>
        <v>72000</v>
      </c>
      <c r="G194" s="34" t="s">
        <v>124</v>
      </c>
      <c r="H194" s="40"/>
    </row>
    <row r="195" spans="2:8" x14ac:dyDescent="0.25">
      <c r="B195" s="41">
        <v>9395001</v>
      </c>
      <c r="C195" s="36">
        <v>9399944</v>
      </c>
      <c r="D195" s="32" t="s">
        <v>91</v>
      </c>
      <c r="F195" s="33">
        <f t="shared" si="2"/>
        <v>4944</v>
      </c>
      <c r="G195" s="34" t="s">
        <v>124</v>
      </c>
      <c r="H195" s="40"/>
    </row>
    <row r="196" spans="2:8" x14ac:dyDescent="0.25">
      <c r="B196" s="41">
        <v>9399945</v>
      </c>
      <c r="C196" s="36">
        <v>9781400</v>
      </c>
      <c r="D196" s="32" t="s">
        <v>89</v>
      </c>
      <c r="F196" s="33">
        <f t="shared" si="2"/>
        <v>381456</v>
      </c>
      <c r="G196" s="34" t="s">
        <v>124</v>
      </c>
      <c r="H196" s="40"/>
    </row>
    <row r="197" spans="2:8" x14ac:dyDescent="0.25">
      <c r="B197" s="46" t="s">
        <v>165</v>
      </c>
      <c r="C197" s="47" t="s">
        <v>166</v>
      </c>
      <c r="D197" t="s">
        <v>91</v>
      </c>
      <c r="F197" s="33">
        <f t="shared" si="2"/>
        <v>3</v>
      </c>
      <c r="G197" s="34" t="s">
        <v>167</v>
      </c>
      <c r="H197" s="40"/>
    </row>
    <row r="198" spans="2:8" x14ac:dyDescent="0.25">
      <c r="B198" s="46" t="s">
        <v>168</v>
      </c>
      <c r="C198" s="47" t="s">
        <v>169</v>
      </c>
      <c r="D198" t="s">
        <v>91</v>
      </c>
      <c r="F198" s="33">
        <f t="shared" si="2"/>
        <v>9</v>
      </c>
      <c r="G198" s="34" t="s">
        <v>167</v>
      </c>
      <c r="H198" s="40"/>
    </row>
    <row r="199" spans="2:8" x14ac:dyDescent="0.25">
      <c r="B199" s="46" t="s">
        <v>170</v>
      </c>
      <c r="C199" s="47" t="s">
        <v>171</v>
      </c>
      <c r="D199" t="s">
        <v>91</v>
      </c>
      <c r="F199" s="33">
        <f t="shared" si="2"/>
        <v>60</v>
      </c>
      <c r="G199" s="34" t="s">
        <v>167</v>
      </c>
      <c r="H199" s="40"/>
    </row>
    <row r="200" spans="2:8" x14ac:dyDescent="0.25">
      <c r="B200" s="46" t="s">
        <v>215</v>
      </c>
      <c r="C200" s="47" t="s">
        <v>173</v>
      </c>
      <c r="D200" t="s">
        <v>91</v>
      </c>
      <c r="F200" s="33">
        <f t="shared" si="2"/>
        <v>1600</v>
      </c>
      <c r="G200" s="34" t="s">
        <v>174</v>
      </c>
      <c r="H200" s="40"/>
    </row>
    <row r="201" spans="2:8" x14ac:dyDescent="0.25">
      <c r="B201" s="46" t="s">
        <v>175</v>
      </c>
      <c r="C201" s="47" t="s">
        <v>173</v>
      </c>
      <c r="D201" t="s">
        <v>91</v>
      </c>
      <c r="F201" s="33">
        <v>200</v>
      </c>
      <c r="G201" s="34" t="s">
        <v>176</v>
      </c>
      <c r="H201" s="40"/>
    </row>
    <row r="202" spans="2:8" x14ac:dyDescent="0.25">
      <c r="B202" s="48" t="s">
        <v>177</v>
      </c>
      <c r="C202" s="49" t="s">
        <v>178</v>
      </c>
      <c r="D202" s="10" t="s">
        <v>91</v>
      </c>
      <c r="E202" s="10"/>
      <c r="F202" s="33">
        <f>+C202-B202+1</f>
        <v>7000</v>
      </c>
      <c r="G202" s="51" t="s">
        <v>179</v>
      </c>
      <c r="H202" s="52"/>
    </row>
    <row r="203" spans="2:8" x14ac:dyDescent="0.25">
      <c r="D203" s="32"/>
      <c r="F203" s="33"/>
      <c r="G203" s="33"/>
    </row>
    <row r="204" spans="2:8" x14ac:dyDescent="0.25">
      <c r="F204" s="53"/>
    </row>
    <row r="205" spans="2:8" x14ac:dyDescent="0.25">
      <c r="F205" s="53"/>
    </row>
    <row r="206" spans="2:8" x14ac:dyDescent="0.25">
      <c r="F206" s="53"/>
    </row>
    <row r="207" spans="2:8" x14ac:dyDescent="0.25">
      <c r="F207" s="53"/>
    </row>
    <row r="208" spans="2:8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</sheetData>
  <mergeCells count="3">
    <mergeCell ref="B6:C6"/>
    <mergeCell ref="D6:E6"/>
    <mergeCell ref="F6:G6"/>
  </mergeCell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045E0-F486-4744-A6E1-CB51309D3885}">
  <sheetPr>
    <pageSetUpPr fitToPage="1"/>
  </sheetPr>
  <dimension ref="A3:I18"/>
  <sheetViews>
    <sheetView topLeftCell="A4" workbookViewId="0">
      <selection activeCell="E11" sqref="E11:F11"/>
    </sheetView>
  </sheetViews>
  <sheetFormatPr baseColWidth="10" defaultRowHeight="15" x14ac:dyDescent="0.25"/>
  <cols>
    <col min="3" max="3" width="19.28515625" customWidth="1"/>
    <col min="8" max="8" width="24.85546875" customWidth="1"/>
  </cols>
  <sheetData>
    <row r="3" spans="1:9" x14ac:dyDescent="0.25">
      <c r="B3" s="77" t="s">
        <v>43</v>
      </c>
      <c r="C3" s="77"/>
      <c r="D3" s="77"/>
      <c r="E3" s="77"/>
      <c r="F3" s="77"/>
      <c r="G3" s="77"/>
      <c r="H3" s="77"/>
      <c r="I3" s="77"/>
    </row>
    <row r="4" spans="1:9" x14ac:dyDescent="0.25">
      <c r="B4" s="77" t="s">
        <v>180</v>
      </c>
      <c r="C4" s="77"/>
      <c r="D4" s="77"/>
      <c r="E4" s="77"/>
      <c r="F4" s="77"/>
      <c r="G4" s="77"/>
      <c r="H4" s="77"/>
      <c r="I4" s="77"/>
    </row>
    <row r="5" spans="1:9" x14ac:dyDescent="0.25">
      <c r="B5" s="77" t="s">
        <v>192</v>
      </c>
      <c r="C5" s="77"/>
      <c r="D5" s="77"/>
      <c r="E5" s="77"/>
      <c r="F5" s="77"/>
      <c r="G5" s="77"/>
      <c r="H5" s="77"/>
      <c r="I5" s="77"/>
    </row>
    <row r="8" spans="1:9" x14ac:dyDescent="0.25">
      <c r="B8" s="77" t="s">
        <v>191</v>
      </c>
      <c r="C8" s="77"/>
      <c r="D8" s="77"/>
      <c r="E8" s="77" t="s">
        <v>182</v>
      </c>
      <c r="F8" s="77"/>
      <c r="G8" s="77" t="s">
        <v>183</v>
      </c>
      <c r="H8" s="77"/>
    </row>
    <row r="9" spans="1:9" x14ac:dyDescent="0.25">
      <c r="B9" s="125">
        <v>338195</v>
      </c>
      <c r="C9" s="125"/>
      <c r="D9" s="125"/>
      <c r="E9" s="126">
        <v>595.9</v>
      </c>
      <c r="F9" s="126"/>
      <c r="G9" s="126">
        <f>+B9*E9</f>
        <v>201530400.5</v>
      </c>
      <c r="H9" s="126"/>
    </row>
    <row r="10" spans="1:9" x14ac:dyDescent="0.25">
      <c r="B10" s="125"/>
      <c r="C10" s="125"/>
      <c r="D10" s="125"/>
      <c r="E10" s="126"/>
      <c r="F10" s="126"/>
      <c r="G10" s="126"/>
      <c r="H10" s="126"/>
    </row>
    <row r="11" spans="1:9" ht="33.75" customHeight="1" x14ac:dyDescent="0.25">
      <c r="B11" s="125">
        <v>381456</v>
      </c>
      <c r="C11" s="125"/>
      <c r="D11" s="125"/>
      <c r="E11" s="78">
        <v>623.04</v>
      </c>
      <c r="F11" s="78"/>
      <c r="G11" s="126">
        <f>+B11*E11</f>
        <v>237662346.23999998</v>
      </c>
      <c r="H11" s="126"/>
    </row>
    <row r="12" spans="1:9" ht="27.75" customHeight="1" thickBot="1" x14ac:dyDescent="0.3">
      <c r="A12" s="20" t="s">
        <v>68</v>
      </c>
      <c r="B12" s="129">
        <f>+B9+B11</f>
        <v>719651</v>
      </c>
      <c r="C12" s="77"/>
      <c r="D12" s="77"/>
      <c r="G12" s="127">
        <f>+G9+G11</f>
        <v>439192746.74000001</v>
      </c>
      <c r="H12" s="128"/>
    </row>
    <row r="13" spans="1:9" ht="27.75" customHeight="1" thickTop="1" x14ac:dyDescent="0.25">
      <c r="B13" s="56"/>
      <c r="C13" s="1"/>
      <c r="D13" s="1"/>
      <c r="G13" s="57"/>
      <c r="H13" s="1"/>
    </row>
    <row r="14" spans="1:9" ht="27.75" customHeight="1" x14ac:dyDescent="0.25">
      <c r="B14" s="56"/>
      <c r="C14" s="1"/>
      <c r="D14" s="1"/>
      <c r="G14" s="57"/>
      <c r="H14" s="1"/>
    </row>
    <row r="16" spans="1:9" ht="15.75" thickBot="1" x14ac:dyDescent="0.3">
      <c r="B16" s="99"/>
      <c r="C16" s="99"/>
      <c r="G16" s="99"/>
      <c r="H16" s="99"/>
    </row>
    <row r="17" spans="2:8" x14ac:dyDescent="0.25">
      <c r="B17" s="100" t="s">
        <v>35</v>
      </c>
      <c r="C17" s="100"/>
      <c r="G17" s="100" t="s">
        <v>36</v>
      </c>
      <c r="H17" s="100"/>
    </row>
    <row r="18" spans="2:8" x14ac:dyDescent="0.25">
      <c r="B18" s="78" t="s">
        <v>69</v>
      </c>
      <c r="C18" s="78"/>
      <c r="G18" s="78" t="s">
        <v>70</v>
      </c>
      <c r="H18" s="78"/>
    </row>
  </sheetData>
  <mergeCells count="20">
    <mergeCell ref="B3:I3"/>
    <mergeCell ref="B4:I4"/>
    <mergeCell ref="B5:I5"/>
    <mergeCell ref="B8:D8"/>
    <mergeCell ref="E8:F8"/>
    <mergeCell ref="G8:H8"/>
    <mergeCell ref="B18:C18"/>
    <mergeCell ref="G18:H18"/>
    <mergeCell ref="B9:D10"/>
    <mergeCell ref="E9:F10"/>
    <mergeCell ref="G9:H10"/>
    <mergeCell ref="B16:C16"/>
    <mergeCell ref="G16:H16"/>
    <mergeCell ref="B17:C17"/>
    <mergeCell ref="G17:H17"/>
    <mergeCell ref="B11:D11"/>
    <mergeCell ref="E11:F11"/>
    <mergeCell ref="G11:H11"/>
    <mergeCell ref="G12:H12"/>
    <mergeCell ref="B12:D12"/>
  </mergeCells>
  <pageMargins left="0.7" right="0.7" top="0.75" bottom="0.75" header="0.3" footer="0.3"/>
  <pageSetup scale="72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FB67-3DA2-4107-A3AD-12CD68327477}">
  <dimension ref="A1:K57"/>
  <sheetViews>
    <sheetView topLeftCell="A20" workbookViewId="0">
      <selection activeCell="A47" sqref="A47:A50"/>
    </sheetView>
  </sheetViews>
  <sheetFormatPr baseColWidth="10" defaultRowHeight="15" x14ac:dyDescent="0.25"/>
  <cols>
    <col min="1" max="1" width="45.7109375" customWidth="1"/>
    <col min="2" max="2" width="5.5703125" customWidth="1"/>
    <col min="3" max="3" width="21.42578125" customWidth="1"/>
    <col min="5" max="5" width="35.28515625" customWidth="1"/>
    <col min="6" max="6" width="18.28515625" customWidth="1"/>
    <col min="9" max="9" width="26.140625" customWidth="1"/>
  </cols>
  <sheetData>
    <row r="1" spans="1:9" ht="18.75" x14ac:dyDescent="0.3">
      <c r="A1" s="95" t="s">
        <v>0</v>
      </c>
      <c r="B1" s="95"/>
      <c r="C1" s="95"/>
      <c r="D1" s="70"/>
      <c r="E1" s="70"/>
    </row>
    <row r="2" spans="1:9" ht="15.75" x14ac:dyDescent="0.25">
      <c r="A2" s="96" t="s">
        <v>1</v>
      </c>
      <c r="B2" s="96"/>
      <c r="C2" s="96"/>
      <c r="D2" s="71"/>
      <c r="E2" s="71"/>
    </row>
    <row r="3" spans="1:9" ht="15.75" x14ac:dyDescent="0.25">
      <c r="A3" s="96" t="s">
        <v>2</v>
      </c>
      <c r="B3" s="96"/>
      <c r="C3" s="96"/>
      <c r="D3" s="71"/>
      <c r="E3" s="71"/>
    </row>
    <row r="4" spans="1:9" x14ac:dyDescent="0.25">
      <c r="A4" s="78" t="s">
        <v>3</v>
      </c>
      <c r="B4" s="78"/>
      <c r="C4" s="78"/>
    </row>
    <row r="5" spans="1:9" x14ac:dyDescent="0.25">
      <c r="A5" s="78" t="s">
        <v>222</v>
      </c>
      <c r="B5" s="78"/>
      <c r="C5" s="78"/>
    </row>
    <row r="6" spans="1:9" x14ac:dyDescent="0.25">
      <c r="A6" s="78" t="s">
        <v>4</v>
      </c>
      <c r="B6" s="78"/>
      <c r="C6" s="78"/>
    </row>
    <row r="7" spans="1:9" x14ac:dyDescent="0.25">
      <c r="A7" s="78"/>
      <c r="B7" s="78"/>
      <c r="C7" s="78"/>
    </row>
    <row r="8" spans="1:9" x14ac:dyDescent="0.25">
      <c r="B8" s="77"/>
      <c r="C8" s="77"/>
    </row>
    <row r="9" spans="1:9" x14ac:dyDescent="0.25">
      <c r="A9" s="2" t="s">
        <v>5</v>
      </c>
      <c r="B9" s="3"/>
      <c r="C9" s="3"/>
    </row>
    <row r="10" spans="1:9" x14ac:dyDescent="0.25">
      <c r="A10" s="4" t="s">
        <v>6</v>
      </c>
      <c r="B10" s="78"/>
      <c r="C10" s="78"/>
    </row>
    <row r="11" spans="1:9" x14ac:dyDescent="0.25">
      <c r="A11" t="s">
        <v>217</v>
      </c>
      <c r="B11" s="91">
        <v>11738098.58</v>
      </c>
      <c r="C11" s="78"/>
    </row>
    <row r="12" spans="1:9" x14ac:dyDescent="0.25">
      <c r="A12" t="s">
        <v>8</v>
      </c>
      <c r="B12" s="91">
        <v>4638244.1399999997</v>
      </c>
      <c r="C12" s="78"/>
    </row>
    <row r="13" spans="1:9" x14ac:dyDescent="0.25">
      <c r="A13" t="s">
        <v>216</v>
      </c>
      <c r="B13" s="91">
        <v>53808968.409999996</v>
      </c>
      <c r="C13" s="78"/>
    </row>
    <row r="14" spans="1:9" x14ac:dyDescent="0.25">
      <c r="A14" t="s">
        <v>10</v>
      </c>
      <c r="B14" s="91">
        <v>3023313.28</v>
      </c>
      <c r="C14" s="78"/>
    </row>
    <row r="15" spans="1:9" x14ac:dyDescent="0.25">
      <c r="A15" t="s">
        <v>11</v>
      </c>
      <c r="B15" s="91">
        <v>640103563.10000002</v>
      </c>
      <c r="C15" s="78"/>
      <c r="I15" s="20" t="s">
        <v>186</v>
      </c>
    </row>
    <row r="16" spans="1:9" x14ac:dyDescent="0.25">
      <c r="A16" s="2" t="s">
        <v>12</v>
      </c>
      <c r="B16" s="81">
        <f>SUM(B11:C15)</f>
        <v>713312187.50999999</v>
      </c>
      <c r="C16" s="82"/>
      <c r="G16" s="78" t="s">
        <v>187</v>
      </c>
      <c r="H16" s="78"/>
      <c r="I16" s="6">
        <v>549000</v>
      </c>
    </row>
    <row r="17" spans="1:11" x14ac:dyDescent="0.25">
      <c r="B17" s="78"/>
      <c r="C17" s="78"/>
      <c r="G17" s="78" t="s">
        <v>188</v>
      </c>
      <c r="H17" s="78"/>
      <c r="I17" s="6">
        <v>638904563.10000002</v>
      </c>
      <c r="J17" s="78" t="s">
        <v>224</v>
      </c>
      <c r="K17" s="78"/>
    </row>
    <row r="18" spans="1:11" x14ac:dyDescent="0.25">
      <c r="A18" s="2" t="s">
        <v>13</v>
      </c>
      <c r="B18" s="92"/>
      <c r="C18" s="92"/>
      <c r="G18" s="78" t="s">
        <v>221</v>
      </c>
      <c r="H18" s="78"/>
      <c r="I18" s="6">
        <v>198000</v>
      </c>
    </row>
    <row r="19" spans="1:11" ht="15.75" thickBot="1" x14ac:dyDescent="0.3">
      <c r="A19" t="s">
        <v>14</v>
      </c>
      <c r="B19" s="91">
        <v>687184179.53999996</v>
      </c>
      <c r="C19" s="78"/>
      <c r="D19" s="43"/>
      <c r="E19" s="43"/>
      <c r="H19" s="6" t="str">
        <f>+[1]Hoja2!F8</f>
        <v>TOTAL RD$</v>
      </c>
      <c r="I19" s="55">
        <f>+I16+I17</f>
        <v>639453563.10000002</v>
      </c>
    </row>
    <row r="20" spans="1:11" ht="15.75" thickTop="1" x14ac:dyDescent="0.25">
      <c r="A20" t="s">
        <v>15</v>
      </c>
      <c r="B20" s="91">
        <v>-291122330.19</v>
      </c>
      <c r="C20" s="78"/>
      <c r="D20" s="43"/>
      <c r="E20" s="43"/>
    </row>
    <row r="21" spans="1:11" x14ac:dyDescent="0.25">
      <c r="A21" t="s">
        <v>16</v>
      </c>
      <c r="B21" s="91">
        <v>72830434.700000003</v>
      </c>
      <c r="C21" s="78"/>
      <c r="D21" s="43"/>
      <c r="E21" s="43"/>
    </row>
    <row r="22" spans="1:11" x14ac:dyDescent="0.25">
      <c r="A22" t="s">
        <v>17</v>
      </c>
      <c r="B22" s="91">
        <v>-66297051.060000002</v>
      </c>
      <c r="C22" s="78"/>
      <c r="D22" s="43"/>
      <c r="E22" s="43"/>
    </row>
    <row r="23" spans="1:11" x14ac:dyDescent="0.25">
      <c r="A23" s="2" t="s">
        <v>18</v>
      </c>
      <c r="B23" s="81">
        <f>SUM(B19:C22)</f>
        <v>402595232.98999995</v>
      </c>
      <c r="C23" s="82"/>
    </row>
    <row r="24" spans="1:11" ht="15.75" thickBot="1" x14ac:dyDescent="0.3">
      <c r="A24" s="2" t="s">
        <v>19</v>
      </c>
      <c r="B24" s="88">
        <f>+B16+B23</f>
        <v>1115907420.5</v>
      </c>
      <c r="C24" s="89"/>
    </row>
    <row r="25" spans="1:11" ht="15.75" thickTop="1" x14ac:dyDescent="0.25">
      <c r="B25" s="78"/>
      <c r="C25" s="78"/>
    </row>
    <row r="26" spans="1:11" x14ac:dyDescent="0.25">
      <c r="A26" s="90" t="s">
        <v>20</v>
      </c>
      <c r="B26" s="90"/>
      <c r="C26" s="90"/>
    </row>
    <row r="27" spans="1:11" x14ac:dyDescent="0.25">
      <c r="A27" s="4" t="s">
        <v>21</v>
      </c>
      <c r="B27" s="78"/>
      <c r="C27" s="78"/>
    </row>
    <row r="28" spans="1:11" x14ac:dyDescent="0.25">
      <c r="A28" t="s">
        <v>22</v>
      </c>
      <c r="B28" s="80">
        <v>29962.639999999999</v>
      </c>
      <c r="C28" s="80"/>
    </row>
    <row r="29" spans="1:11" x14ac:dyDescent="0.25">
      <c r="A29" t="s">
        <v>23</v>
      </c>
      <c r="B29" s="79">
        <v>254371964.19</v>
      </c>
      <c r="C29" s="79"/>
      <c r="I29" s="6"/>
    </row>
    <row r="30" spans="1:11" x14ac:dyDescent="0.25">
      <c r="A30" s="2" t="s">
        <v>24</v>
      </c>
      <c r="B30" s="81">
        <f>SUM(B28:C29)</f>
        <v>254401926.82999998</v>
      </c>
      <c r="C30" s="82"/>
    </row>
    <row r="31" spans="1:11" x14ac:dyDescent="0.25">
      <c r="B31" s="78"/>
      <c r="C31" s="78"/>
    </row>
    <row r="32" spans="1:11" x14ac:dyDescent="0.25">
      <c r="A32" s="4" t="s">
        <v>25</v>
      </c>
      <c r="B32" s="78"/>
      <c r="C32" s="78"/>
    </row>
    <row r="33" spans="1:6" x14ac:dyDescent="0.25">
      <c r="A33" t="s">
        <v>26</v>
      </c>
      <c r="B33" s="79">
        <v>4893310.18</v>
      </c>
      <c r="C33" s="79"/>
      <c r="F33" s="6"/>
    </row>
    <row r="34" spans="1:6" x14ac:dyDescent="0.25">
      <c r="A34" s="2" t="s">
        <v>27</v>
      </c>
      <c r="B34" s="81">
        <f>+B33</f>
        <v>4893310.18</v>
      </c>
      <c r="C34" s="82"/>
      <c r="F34" s="6"/>
    </row>
    <row r="35" spans="1:6" ht="15.75" thickBot="1" x14ac:dyDescent="0.3">
      <c r="A35" s="2" t="s">
        <v>28</v>
      </c>
      <c r="B35" s="88">
        <f>+B30+B34</f>
        <v>259295237.00999999</v>
      </c>
      <c r="C35" s="89"/>
      <c r="F35" s="6"/>
    </row>
    <row r="36" spans="1:6" ht="15.75" thickTop="1" x14ac:dyDescent="0.25">
      <c r="B36" s="78"/>
      <c r="C36" s="78"/>
    </row>
    <row r="37" spans="1:6" x14ac:dyDescent="0.25">
      <c r="A37" s="90" t="s">
        <v>29</v>
      </c>
      <c r="B37" s="90"/>
      <c r="C37" s="90"/>
    </row>
    <row r="38" spans="1:6" x14ac:dyDescent="0.25">
      <c r="A38" t="s">
        <v>30</v>
      </c>
      <c r="B38" s="80">
        <v>856612183.49000001</v>
      </c>
      <c r="C38" s="80"/>
    </row>
    <row r="39" spans="1:6" x14ac:dyDescent="0.25">
      <c r="A39" s="2" t="s">
        <v>31</v>
      </c>
      <c r="B39" s="81">
        <f>+B38</f>
        <v>856612183.49000001</v>
      </c>
      <c r="C39" s="82"/>
    </row>
    <row r="40" spans="1:6" ht="15.75" thickBot="1" x14ac:dyDescent="0.3">
      <c r="A40" s="2" t="s">
        <v>32</v>
      </c>
      <c r="B40" s="83">
        <f>+B35+B39</f>
        <v>1115907420.5</v>
      </c>
      <c r="C40" s="84"/>
    </row>
    <row r="41" spans="1:6" ht="15.75" thickTop="1" x14ac:dyDescent="0.25">
      <c r="B41" s="85"/>
      <c r="C41" s="86"/>
    </row>
    <row r="42" spans="1:6" x14ac:dyDescent="0.25">
      <c r="B42" s="5"/>
      <c r="C42" s="1"/>
    </row>
    <row r="43" spans="1:6" x14ac:dyDescent="0.25">
      <c r="B43" s="5"/>
      <c r="C43" s="1"/>
    </row>
    <row r="44" spans="1:6" x14ac:dyDescent="0.25">
      <c r="A44" t="s">
        <v>33</v>
      </c>
      <c r="C44" s="78" t="s">
        <v>218</v>
      </c>
      <c r="D44" s="78"/>
      <c r="E44" s="7"/>
    </row>
    <row r="45" spans="1:6" x14ac:dyDescent="0.25">
      <c r="C45" s="1"/>
      <c r="D45" s="1"/>
      <c r="E45" s="7"/>
    </row>
    <row r="46" spans="1:6" x14ac:dyDescent="0.25">
      <c r="A46" t="s">
        <v>245</v>
      </c>
      <c r="C46" t="s">
        <v>245</v>
      </c>
      <c r="D46" s="1"/>
      <c r="E46" s="7"/>
    </row>
    <row r="47" spans="1:6" x14ac:dyDescent="0.25">
      <c r="A47" s="36" t="s">
        <v>243</v>
      </c>
      <c r="C47" s="78" t="s">
        <v>36</v>
      </c>
      <c r="D47" s="78"/>
    </row>
    <row r="48" spans="1:6" x14ac:dyDescent="0.25">
      <c r="A48" t="s">
        <v>244</v>
      </c>
      <c r="C48" s="77" t="s">
        <v>70</v>
      </c>
      <c r="D48" s="77"/>
      <c r="E48" s="4"/>
    </row>
    <row r="49" spans="1:5" x14ac:dyDescent="0.25">
      <c r="A49" s="36" t="s">
        <v>35</v>
      </c>
      <c r="C49" s="78"/>
      <c r="D49" s="78"/>
      <c r="E49" s="78"/>
    </row>
    <row r="50" spans="1:5" x14ac:dyDescent="0.25">
      <c r="A50" s="9" t="s">
        <v>219</v>
      </c>
      <c r="C50" s="77"/>
      <c r="D50" s="77"/>
      <c r="E50" s="77"/>
    </row>
    <row r="53" spans="1:5" x14ac:dyDescent="0.25">
      <c r="A53" t="s">
        <v>39</v>
      </c>
    </row>
    <row r="55" spans="1:5" x14ac:dyDescent="0.25">
      <c r="A55" t="s">
        <v>246</v>
      </c>
    </row>
    <row r="56" spans="1:5" x14ac:dyDescent="0.25">
      <c r="A56" t="s">
        <v>220</v>
      </c>
    </row>
    <row r="57" spans="1:5" x14ac:dyDescent="0.25">
      <c r="A57" s="4" t="s">
        <v>247</v>
      </c>
    </row>
  </sheetData>
  <mergeCells count="49">
    <mergeCell ref="A7:C7"/>
    <mergeCell ref="B8:C8"/>
    <mergeCell ref="B10:C10"/>
    <mergeCell ref="B11:C11"/>
    <mergeCell ref="B12:C12"/>
    <mergeCell ref="B13:C13"/>
    <mergeCell ref="B14:C14"/>
    <mergeCell ref="B15:C15"/>
    <mergeCell ref="B16:C16"/>
    <mergeCell ref="G16:H16"/>
    <mergeCell ref="J17:K17"/>
    <mergeCell ref="B19:C19"/>
    <mergeCell ref="B20:C20"/>
    <mergeCell ref="B21:C21"/>
    <mergeCell ref="B22:C22"/>
    <mergeCell ref="B18:C18"/>
    <mergeCell ref="G18:H18"/>
    <mergeCell ref="B17:C17"/>
    <mergeCell ref="G17:H17"/>
    <mergeCell ref="B23:C23"/>
    <mergeCell ref="B31:C31"/>
    <mergeCell ref="B32:C32"/>
    <mergeCell ref="B33:C33"/>
    <mergeCell ref="B24:C24"/>
    <mergeCell ref="B25:C25"/>
    <mergeCell ref="A26:C26"/>
    <mergeCell ref="B27:C27"/>
    <mergeCell ref="B28:C28"/>
    <mergeCell ref="B41:C41"/>
    <mergeCell ref="C44:D44"/>
    <mergeCell ref="C49:E49"/>
    <mergeCell ref="C47:D47"/>
    <mergeCell ref="C48:D48"/>
    <mergeCell ref="C50:E50"/>
    <mergeCell ref="A1:C1"/>
    <mergeCell ref="A2:C2"/>
    <mergeCell ref="A3:C3"/>
    <mergeCell ref="A4:C4"/>
    <mergeCell ref="A5:C5"/>
    <mergeCell ref="A6:C6"/>
    <mergeCell ref="B39:C39"/>
    <mergeCell ref="B40:C40"/>
    <mergeCell ref="B34:C34"/>
    <mergeCell ref="B35:C35"/>
    <mergeCell ref="B36:C36"/>
    <mergeCell ref="A37:C37"/>
    <mergeCell ref="B38:C38"/>
    <mergeCell ref="B29:C29"/>
    <mergeCell ref="B30:C30"/>
  </mergeCells>
  <pageMargins left="1" right="0.25" top="0.5" bottom="0" header="0.3" footer="0.3"/>
  <pageSetup scale="8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BALANCE GENERAL ENERO</vt:lpstr>
      <vt:lpstr>AMORTIZACION SEGURO ENERO</vt:lpstr>
      <vt:lpstr>LIBRETAS</vt:lpstr>
      <vt:lpstr>LIBRETAS.</vt:lpstr>
      <vt:lpstr>BALANCE GENERAL FEBRERO</vt:lpstr>
      <vt:lpstr>AMORTIZACION SEGURO FEBRERO</vt:lpstr>
      <vt:lpstr>LIBRETAS FEBRERO</vt:lpstr>
      <vt:lpstr>LIBRETAS FEBRERO.</vt:lpstr>
      <vt:lpstr>BALANCE GENERAL MARZO </vt:lpstr>
      <vt:lpstr>AMORTIZACION DE SEGUROS MARZO</vt:lpstr>
      <vt:lpstr>LIBRETAS MARZO</vt:lpstr>
      <vt:lpstr>LIBRETAS MARZO.</vt:lpstr>
      <vt:lpstr>BALANCE GENERAL ABRIL 2025</vt:lpstr>
      <vt:lpstr>LIBRETAS ABRIL</vt:lpstr>
      <vt:lpstr>INV. DE LIBRETAS DE ABRIL</vt:lpstr>
      <vt:lpstr>AMORTIZACION SEGUROS ABRIL</vt:lpstr>
      <vt:lpstr>BALANCE GENERAL 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Dayrobi do. Ozoria</dc:creator>
  <cp:lastModifiedBy>Bethania Espinal</cp:lastModifiedBy>
  <cp:lastPrinted>2025-06-20T19:38:53Z</cp:lastPrinted>
  <dcterms:created xsi:type="dcterms:W3CDTF">2025-02-14T17:49:14Z</dcterms:created>
  <dcterms:modified xsi:type="dcterms:W3CDTF">2025-06-23T12:55:47Z</dcterms:modified>
</cp:coreProperties>
</file>