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AEA34D67-1B75-43BC-831B-A59839F120FD}" xr6:coauthVersionLast="47" xr6:coauthVersionMax="47" xr10:uidLastSave="{00000000-0000-0000-0000-000000000000}"/>
  <bookViews>
    <workbookView xWindow="-120" yWindow="-120" windowWidth="20730" windowHeight="11160" firstSheet="9" activeTab="9" xr2:uid="{00000000-000D-0000-FFFF-FFFF00000000}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NOVIEMBRE" sheetId="12" state="hidden" r:id="rId6"/>
    <sheet name="Ejecucion Mesual Marzo 2023" sheetId="16" state="hidden" r:id="rId7"/>
    <sheet name="Hoja2" sheetId="19" state="hidden" r:id="rId8"/>
    <sheet name="Ejecucion Mesual noviembr 2023 " sheetId="18" state="hidden" r:id="rId9"/>
    <sheet name="Ejecucion Mesual Diciembre" sheetId="21" r:id="rId10"/>
    <sheet name="Hoja3" sheetId="20" state="hidden" r:id="rId11"/>
    <sheet name="MARZO" sheetId="8" state="hidden" r:id="rId12"/>
    <sheet name="Hoja1" sheetId="4" state="hidden" r:id="rId13"/>
  </sheets>
  <definedNames>
    <definedName name="_xlnm.Print_Area" localSheetId="9">'Ejecucion Mesual Diciembre'!$A$1:$Y$117</definedName>
    <definedName name="_xlnm.Print_Area" localSheetId="6">'Ejecucion Mesual Marzo 2023'!$A$1:$Q$100</definedName>
    <definedName name="_xlnm.Print_Area" localSheetId="8">'Ejecucion Mesual noviembr 2023 '!$A$1:$Y$97</definedName>
    <definedName name="_xlnm.Print_Area" localSheetId="1">ENERO!$B$1:$Q$96</definedName>
    <definedName name="_xlnm.Print_Area" localSheetId="4">'JULIO 2022'!$A$1:$Q$100</definedName>
    <definedName name="_xlnm.Print_Area" localSheetId="11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5">NOVIEMBRE!$A$1:$Q$100</definedName>
    <definedName name="_xlnm.Print_Area" localSheetId="0">'Presupuesto aprobado'!$A$1:$D$94</definedName>
    <definedName name="_xlnm.Print_Titles" localSheetId="9">'Ejecucion Mesual Diciembre'!$1:$8</definedName>
    <definedName name="_xlnm.Print_Titles" localSheetId="6">'Ejecucion Mesual Marzo 2023'!$1:$8</definedName>
    <definedName name="_xlnm.Print_Titles" localSheetId="8">'Ejecucion Mesual noviembr 2023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9" i="21" l="1"/>
  <c r="Y68" i="21"/>
  <c r="Y67" i="21"/>
  <c r="Y66" i="21"/>
  <c r="Y65" i="21"/>
  <c r="Y64" i="21"/>
  <c r="Y63" i="21"/>
  <c r="Y61" i="21"/>
  <c r="Y60" i="21"/>
  <c r="Y59" i="21"/>
  <c r="Y58" i="21"/>
  <c r="Y57" i="21"/>
  <c r="Y56" i="21"/>
  <c r="Y55" i="21"/>
  <c r="Y54" i="21"/>
  <c r="Y53" i="21"/>
  <c r="Y35" i="21"/>
  <c r="Y34" i="21"/>
  <c r="Y33" i="21"/>
  <c r="Y32" i="21"/>
  <c r="Y31" i="21"/>
  <c r="Y30" i="21"/>
  <c r="Y29" i="21"/>
  <c r="Y28" i="21"/>
  <c r="Y27" i="21"/>
  <c r="Y25" i="21"/>
  <c r="Y24" i="21"/>
  <c r="Y23" i="21"/>
  <c r="Y22" i="21"/>
  <c r="Y21" i="21"/>
  <c r="Y20" i="21"/>
  <c r="Y19" i="21"/>
  <c r="Y18" i="21"/>
  <c r="Y17" i="21"/>
  <c r="Y15" i="21"/>
  <c r="Y14" i="21"/>
  <c r="Y13" i="21"/>
  <c r="Y12" i="21"/>
  <c r="Y11" i="21"/>
  <c r="W62" i="21"/>
  <c r="W83" i="21" s="1"/>
  <c r="W52" i="21"/>
  <c r="W26" i="21"/>
  <c r="W16" i="21"/>
  <c r="W10" i="21"/>
  <c r="Y82" i="21"/>
  <c r="Y81" i="21"/>
  <c r="Y80" i="21"/>
  <c r="Y79" i="21"/>
  <c r="Y78" i="21"/>
  <c r="Y77" i="21"/>
  <c r="Y76" i="21"/>
  <c r="Y75" i="21"/>
  <c r="Y73" i="21"/>
  <c r="Y72" i="21"/>
  <c r="Y71" i="21"/>
  <c r="Q70" i="21"/>
  <c r="P70" i="21"/>
  <c r="O70" i="21"/>
  <c r="N70" i="21"/>
  <c r="M70" i="21"/>
  <c r="L70" i="21"/>
  <c r="K70" i="21"/>
  <c r="J70" i="21"/>
  <c r="I70" i="21"/>
  <c r="H70" i="21"/>
  <c r="G70" i="21"/>
  <c r="F70" i="21"/>
  <c r="E70" i="21"/>
  <c r="D70" i="21"/>
  <c r="C70" i="21"/>
  <c r="B70" i="21"/>
  <c r="X62" i="21"/>
  <c r="V62" i="21"/>
  <c r="U62" i="21"/>
  <c r="T62" i="21"/>
  <c r="S62" i="21"/>
  <c r="R62" i="21"/>
  <c r="Q62" i="21"/>
  <c r="P62" i="21"/>
  <c r="O62" i="21"/>
  <c r="N62" i="21"/>
  <c r="M62" i="21"/>
  <c r="L62" i="21"/>
  <c r="K62" i="21"/>
  <c r="J62" i="21"/>
  <c r="I62" i="21"/>
  <c r="H62" i="21"/>
  <c r="G62" i="21"/>
  <c r="F62" i="21"/>
  <c r="E62" i="21"/>
  <c r="D62" i="21"/>
  <c r="C62" i="21"/>
  <c r="B62" i="21"/>
  <c r="X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C52" i="21"/>
  <c r="B52" i="21"/>
  <c r="Y51" i="21"/>
  <c r="Y50" i="21"/>
  <c r="Y49" i="21"/>
  <c r="Y48" i="21"/>
  <c r="Y47" i="21"/>
  <c r="Y46" i="21"/>
  <c r="Y45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B44" i="21"/>
  <c r="Y43" i="21"/>
  <c r="Y42" i="21"/>
  <c r="Y41" i="21"/>
  <c r="Y40" i="21"/>
  <c r="Y39" i="21"/>
  <c r="Y38" i="21"/>
  <c r="Y37" i="21"/>
  <c r="D36" i="21"/>
  <c r="Y36" i="21" s="1"/>
  <c r="B36" i="21"/>
  <c r="X26" i="21"/>
  <c r="V26" i="21"/>
  <c r="U26" i="21"/>
  <c r="T26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C26" i="21"/>
  <c r="B26" i="21"/>
  <c r="X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B16" i="21"/>
  <c r="X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C10" i="21"/>
  <c r="B10" i="21"/>
  <c r="I9" i="21"/>
  <c r="Y82" i="19"/>
  <c r="Y81" i="19"/>
  <c r="Y80" i="19"/>
  <c r="Y79" i="19"/>
  <c r="Y78" i="19"/>
  <c r="Y77" i="19"/>
  <c r="Y76" i="19"/>
  <c r="Y75" i="19"/>
  <c r="Y73" i="19"/>
  <c r="Y72" i="19"/>
  <c r="Y71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D70" i="19"/>
  <c r="C70" i="19"/>
  <c r="Y69" i="19"/>
  <c r="Y68" i="19"/>
  <c r="Y67" i="19"/>
  <c r="Y66" i="19"/>
  <c r="Y64" i="19"/>
  <c r="Y63" i="19"/>
  <c r="Y62" i="19" s="1"/>
  <c r="X62" i="19"/>
  <c r="X83" i="19" s="1"/>
  <c r="W62" i="19"/>
  <c r="V62" i="19"/>
  <c r="U62" i="19"/>
  <c r="T62" i="19"/>
  <c r="S62" i="19"/>
  <c r="S83" i="19" s="1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C62" i="19"/>
  <c r="Y61" i="19"/>
  <c r="Y60" i="19"/>
  <c r="Y59" i="19"/>
  <c r="Y58" i="19"/>
  <c r="Y57" i="19"/>
  <c r="Y56" i="19"/>
  <c r="Y55" i="19"/>
  <c r="Y54" i="19"/>
  <c r="Y53" i="19"/>
  <c r="X52" i="19"/>
  <c r="W52" i="19"/>
  <c r="W9" i="19" s="1"/>
  <c r="V52" i="19"/>
  <c r="U52" i="19"/>
  <c r="T52" i="19"/>
  <c r="S52" i="19"/>
  <c r="R52" i="19"/>
  <c r="Q52" i="19"/>
  <c r="P52" i="19"/>
  <c r="O52" i="19"/>
  <c r="N52" i="19"/>
  <c r="M52" i="19"/>
  <c r="L52" i="19"/>
  <c r="K52" i="19"/>
  <c r="K9" i="19" s="1"/>
  <c r="J52" i="19"/>
  <c r="J9" i="19" s="1"/>
  <c r="I52" i="19"/>
  <c r="I9" i="19" s="1"/>
  <c r="H52" i="19"/>
  <c r="G52" i="19"/>
  <c r="F52" i="19"/>
  <c r="E52" i="19"/>
  <c r="D52" i="19"/>
  <c r="C52" i="19"/>
  <c r="Y51" i="19"/>
  <c r="Y50" i="19"/>
  <c r="Y49" i="19"/>
  <c r="Y48" i="19"/>
  <c r="Y47" i="19"/>
  <c r="Y46" i="19"/>
  <c r="Y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C44" i="19"/>
  <c r="Y43" i="19"/>
  <c r="Y42" i="19"/>
  <c r="Y41" i="19"/>
  <c r="Y40" i="19"/>
  <c r="Y39" i="19"/>
  <c r="Y38" i="19"/>
  <c r="Y37" i="19"/>
  <c r="E36" i="19"/>
  <c r="Y36" i="19" s="1"/>
  <c r="C36" i="19"/>
  <c r="C9" i="19" s="1"/>
  <c r="Y35" i="19"/>
  <c r="Y34" i="19"/>
  <c r="Y33" i="19"/>
  <c r="Y32" i="19"/>
  <c r="Y31" i="19"/>
  <c r="Y30" i="19"/>
  <c r="Y29" i="19"/>
  <c r="Y28" i="19"/>
  <c r="Y27" i="19"/>
  <c r="X26" i="19"/>
  <c r="W26" i="19"/>
  <c r="V26" i="19"/>
  <c r="U26" i="19"/>
  <c r="T26" i="19"/>
  <c r="S26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F26" i="19"/>
  <c r="E26" i="19"/>
  <c r="D26" i="19"/>
  <c r="C26" i="19"/>
  <c r="Y25" i="19"/>
  <c r="Y24" i="19"/>
  <c r="Y23" i="19"/>
  <c r="Y22" i="19"/>
  <c r="Y21" i="19"/>
  <c r="Y20" i="19"/>
  <c r="Y19" i="19"/>
  <c r="Y18" i="19"/>
  <c r="Y17" i="19"/>
  <c r="Y16" i="19" s="1"/>
  <c r="X16" i="19"/>
  <c r="W16" i="19"/>
  <c r="V16" i="19"/>
  <c r="U16" i="19"/>
  <c r="T16" i="19"/>
  <c r="S16" i="19"/>
  <c r="R16" i="19"/>
  <c r="R9" i="19" s="1"/>
  <c r="Q16" i="19"/>
  <c r="P16" i="19"/>
  <c r="O16" i="19"/>
  <c r="N16" i="19"/>
  <c r="M16" i="19"/>
  <c r="L16" i="19"/>
  <c r="L9" i="19" s="1"/>
  <c r="K16" i="19"/>
  <c r="J16" i="19"/>
  <c r="I16" i="19"/>
  <c r="H16" i="19"/>
  <c r="H9" i="19" s="1"/>
  <c r="G16" i="19"/>
  <c r="G9" i="19" s="1"/>
  <c r="F16" i="19"/>
  <c r="E16" i="19"/>
  <c r="D16" i="19"/>
  <c r="C16" i="19"/>
  <c r="Y15" i="19"/>
  <c r="Y14" i="19"/>
  <c r="Y13" i="19"/>
  <c r="Y12" i="19"/>
  <c r="Y11" i="19"/>
  <c r="Y10" i="19" s="1"/>
  <c r="X10" i="19"/>
  <c r="X9" i="19" s="1"/>
  <c r="W10" i="19"/>
  <c r="V10" i="19"/>
  <c r="U10" i="19"/>
  <c r="T10" i="19"/>
  <c r="T9" i="19" s="1"/>
  <c r="S10" i="19"/>
  <c r="S9" i="19" s="1"/>
  <c r="S6" i="19" s="1"/>
  <c r="R10" i="19"/>
  <c r="Q10" i="19"/>
  <c r="P10" i="19"/>
  <c r="O10" i="19"/>
  <c r="N10" i="19"/>
  <c r="M10" i="19"/>
  <c r="M83" i="19" s="1"/>
  <c r="L10" i="19"/>
  <c r="K10" i="19"/>
  <c r="J10" i="19"/>
  <c r="I10" i="19"/>
  <c r="H10" i="19"/>
  <c r="G10" i="19"/>
  <c r="F10" i="19"/>
  <c r="F9" i="19" s="1"/>
  <c r="E10" i="19"/>
  <c r="E83" i="19" s="1"/>
  <c r="D10" i="19"/>
  <c r="D9" i="19" s="1"/>
  <c r="C10" i="19"/>
  <c r="V9" i="19"/>
  <c r="U9" i="19"/>
  <c r="Q9" i="19"/>
  <c r="P9" i="19"/>
  <c r="O9" i="19"/>
  <c r="E9" i="21" l="1"/>
  <c r="Q9" i="21"/>
  <c r="M9" i="21"/>
  <c r="C83" i="21"/>
  <c r="Y62" i="21"/>
  <c r="U9" i="21"/>
  <c r="Y26" i="19"/>
  <c r="O83" i="19"/>
  <c r="T83" i="19"/>
  <c r="O9" i="21"/>
  <c r="Y10" i="21"/>
  <c r="P83" i="19"/>
  <c r="U83" i="19"/>
  <c r="T9" i="21"/>
  <c r="Q83" i="19"/>
  <c r="V83" i="19"/>
  <c r="R83" i="19"/>
  <c r="W83" i="19"/>
  <c r="B83" i="21"/>
  <c r="V9" i="21"/>
  <c r="N83" i="19"/>
  <c r="S9" i="21"/>
  <c r="D83" i="21"/>
  <c r="C9" i="21"/>
  <c r="F83" i="21"/>
  <c r="E9" i="19"/>
  <c r="C83" i="19"/>
  <c r="D83" i="19"/>
  <c r="H83" i="21"/>
  <c r="J83" i="21"/>
  <c r="F83" i="19"/>
  <c r="G83" i="19"/>
  <c r="G9" i="21"/>
  <c r="Y70" i="19"/>
  <c r="W9" i="21"/>
  <c r="R9" i="21"/>
  <c r="R6" i="21" s="1"/>
  <c r="H83" i="19"/>
  <c r="Y52" i="19"/>
  <c r="Y83" i="19" s="1"/>
  <c r="L83" i="21"/>
  <c r="I83" i="19"/>
  <c r="J83" i="19"/>
  <c r="N83" i="21"/>
  <c r="M9" i="19"/>
  <c r="K83" i="19"/>
  <c r="K9" i="21"/>
  <c r="N9" i="19"/>
  <c r="L83" i="19"/>
  <c r="P83" i="21"/>
  <c r="Y26" i="21"/>
  <c r="Y52" i="21"/>
  <c r="Y16" i="21"/>
  <c r="X9" i="21"/>
  <c r="S83" i="21"/>
  <c r="U83" i="21"/>
  <c r="X83" i="21"/>
  <c r="E83" i="21"/>
  <c r="G83" i="21"/>
  <c r="I83" i="21"/>
  <c r="K83" i="21"/>
  <c r="M83" i="21"/>
  <c r="O83" i="21"/>
  <c r="Q83" i="21"/>
  <c r="R83" i="21"/>
  <c r="T83" i="21"/>
  <c r="V83" i="21"/>
  <c r="Y70" i="21"/>
  <c r="B9" i="21"/>
  <c r="D9" i="21"/>
  <c r="F9" i="21"/>
  <c r="H9" i="21"/>
  <c r="J9" i="21"/>
  <c r="L9" i="21"/>
  <c r="N9" i="21"/>
  <c r="P9" i="21"/>
  <c r="X16" i="18"/>
  <c r="Y61" i="18"/>
  <c r="Y60" i="18"/>
  <c r="Y59" i="18"/>
  <c r="Y58" i="18"/>
  <c r="Y57" i="18"/>
  <c r="Y56" i="18"/>
  <c r="Y55" i="18"/>
  <c r="Y54" i="18"/>
  <c r="Y53" i="18"/>
  <c r="Y35" i="18"/>
  <c r="Y34" i="18"/>
  <c r="Y33" i="18"/>
  <c r="Y32" i="18"/>
  <c r="Y31" i="18"/>
  <c r="Y30" i="18"/>
  <c r="Y29" i="18"/>
  <c r="Y28" i="18"/>
  <c r="Y27" i="18"/>
  <c r="Y25" i="18"/>
  <c r="Y24" i="18"/>
  <c r="Y23" i="18"/>
  <c r="Y22" i="18"/>
  <c r="Y21" i="18"/>
  <c r="Y20" i="18"/>
  <c r="Y19" i="18"/>
  <c r="Y18" i="18"/>
  <c r="Y17" i="18"/>
  <c r="Y15" i="18"/>
  <c r="Y14" i="18"/>
  <c r="Y13" i="18"/>
  <c r="Y12" i="18"/>
  <c r="Y11" i="18"/>
  <c r="X10" i="18"/>
  <c r="X26" i="18"/>
  <c r="X52" i="18"/>
  <c r="X62" i="18"/>
  <c r="Y9" i="19" l="1"/>
  <c r="Y10" i="18"/>
  <c r="Y9" i="21"/>
  <c r="Y83" i="21"/>
  <c r="Y52" i="18"/>
  <c r="X83" i="18"/>
  <c r="X9" i="18"/>
  <c r="Y63" i="18"/>
  <c r="W62" i="18"/>
  <c r="W52" i="18"/>
  <c r="W26" i="18"/>
  <c r="W16" i="18"/>
  <c r="W10" i="18"/>
  <c r="W9" i="18" l="1"/>
  <c r="W83" i="18"/>
  <c r="Y66" i="18"/>
  <c r="Y64" i="18"/>
  <c r="Y62" i="18" s="1"/>
  <c r="V62" i="18"/>
  <c r="V52" i="18"/>
  <c r="V26" i="18"/>
  <c r="V16" i="18"/>
  <c r="V10" i="18"/>
  <c r="V9" i="18" l="1"/>
  <c r="V83" i="18"/>
  <c r="Y51" i="18"/>
  <c r="Y50" i="18"/>
  <c r="Y49" i="18"/>
  <c r="Y48" i="18"/>
  <c r="Y47" i="18"/>
  <c r="Y46" i="18"/>
  <c r="Y45" i="18"/>
  <c r="Y43" i="18"/>
  <c r="Y42" i="18"/>
  <c r="Y41" i="18"/>
  <c r="Y40" i="18"/>
  <c r="Y39" i="18"/>
  <c r="Y38" i="18"/>
  <c r="Y37" i="18"/>
  <c r="U62" i="18"/>
  <c r="U52" i="18"/>
  <c r="U26" i="18"/>
  <c r="U16" i="18"/>
  <c r="U10" i="18"/>
  <c r="U83" i="18" l="1"/>
  <c r="U9" i="18"/>
  <c r="S62" i="18"/>
  <c r="S52" i="18"/>
  <c r="S26" i="18"/>
  <c r="S16" i="18"/>
  <c r="S10" i="18"/>
  <c r="S9" i="18" l="1"/>
  <c r="S6" i="18" s="1"/>
  <c r="S83" i="18"/>
  <c r="T62" i="18"/>
  <c r="T52" i="18"/>
  <c r="T26" i="18"/>
  <c r="T10" i="18"/>
  <c r="T16" i="18"/>
  <c r="R10" i="18"/>
  <c r="T9" i="18" l="1"/>
  <c r="T83" i="18"/>
  <c r="R70" i="18" l="1"/>
  <c r="R62" i="18"/>
  <c r="R52" i="18"/>
  <c r="R44" i="18"/>
  <c r="R26" i="18"/>
  <c r="R16" i="18"/>
  <c r="R83" i="18" l="1"/>
  <c r="R9" i="18"/>
  <c r="D16" i="18"/>
  <c r="D10" i="18"/>
  <c r="D52" i="18"/>
  <c r="Q70" i="18"/>
  <c r="Q62" i="18"/>
  <c r="Q52" i="18"/>
  <c r="Q44" i="18"/>
  <c r="Q26" i="18"/>
  <c r="Q16" i="18"/>
  <c r="Q10" i="18"/>
  <c r="Y82" i="18"/>
  <c r="Y81" i="18"/>
  <c r="Y80" i="18"/>
  <c r="Y79" i="18"/>
  <c r="Y78" i="18"/>
  <c r="Y77" i="18"/>
  <c r="Y76" i="18"/>
  <c r="Y75" i="18"/>
  <c r="Y73" i="18"/>
  <c r="Y72" i="18"/>
  <c r="Y71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C70" i="18"/>
  <c r="Y69" i="18"/>
  <c r="Y68" i="18"/>
  <c r="Y67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C52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E36" i="18"/>
  <c r="C3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C16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C10" i="18"/>
  <c r="Y36" i="18" l="1"/>
  <c r="Y26" i="18" s="1"/>
  <c r="P9" i="18"/>
  <c r="G83" i="18"/>
  <c r="I83" i="18"/>
  <c r="K83" i="18"/>
  <c r="M83" i="18"/>
  <c r="O83" i="18"/>
  <c r="F9" i="18"/>
  <c r="H9" i="18"/>
  <c r="J9" i="18"/>
  <c r="L9" i="18"/>
  <c r="N9" i="18"/>
  <c r="D9" i="18"/>
  <c r="E83" i="18"/>
  <c r="D83" i="18"/>
  <c r="Q83" i="18"/>
  <c r="Q9" i="18"/>
  <c r="C83" i="18"/>
  <c r="F83" i="18"/>
  <c r="Y16" i="18"/>
  <c r="Y70" i="18"/>
  <c r="G9" i="18"/>
  <c r="I9" i="18"/>
  <c r="K9" i="18"/>
  <c r="M9" i="18"/>
  <c r="O9" i="18"/>
  <c r="H83" i="18"/>
  <c r="J83" i="18"/>
  <c r="L83" i="18"/>
  <c r="N83" i="18"/>
  <c r="P83" i="18"/>
  <c r="C9" i="18"/>
  <c r="E9" i="18"/>
  <c r="D62" i="16"/>
  <c r="K83" i="16"/>
  <c r="L83" i="16"/>
  <c r="F70" i="16"/>
  <c r="G70" i="16"/>
  <c r="H70" i="16"/>
  <c r="I70" i="16"/>
  <c r="J70" i="16"/>
  <c r="K70" i="16"/>
  <c r="L70" i="16"/>
  <c r="M70" i="16"/>
  <c r="N70" i="16"/>
  <c r="O70" i="16"/>
  <c r="P70" i="16"/>
  <c r="F62" i="16"/>
  <c r="G62" i="16"/>
  <c r="H62" i="16"/>
  <c r="I62" i="16"/>
  <c r="I83" i="16" s="1"/>
  <c r="J62" i="16"/>
  <c r="J83" i="16" s="1"/>
  <c r="K62" i="16"/>
  <c r="L62" i="16"/>
  <c r="M62" i="16"/>
  <c r="N62" i="16"/>
  <c r="O62" i="16"/>
  <c r="P62" i="16"/>
  <c r="F52" i="16"/>
  <c r="G52" i="16"/>
  <c r="H52" i="16"/>
  <c r="I52" i="16"/>
  <c r="J52" i="16"/>
  <c r="K52" i="16"/>
  <c r="L52" i="16"/>
  <c r="M52" i="16"/>
  <c r="N52" i="16"/>
  <c r="O52" i="16"/>
  <c r="P52" i="16"/>
  <c r="F44" i="16"/>
  <c r="G44" i="16"/>
  <c r="H44" i="16"/>
  <c r="I44" i="16"/>
  <c r="J44" i="16"/>
  <c r="K44" i="16"/>
  <c r="L44" i="16"/>
  <c r="M44" i="16"/>
  <c r="N44" i="16"/>
  <c r="O44" i="16"/>
  <c r="P44" i="16"/>
  <c r="G26" i="16"/>
  <c r="H26" i="16"/>
  <c r="I26" i="16"/>
  <c r="J26" i="16"/>
  <c r="K26" i="16"/>
  <c r="L26" i="16"/>
  <c r="M26" i="16"/>
  <c r="N26" i="16"/>
  <c r="O26" i="16"/>
  <c r="P26" i="16"/>
  <c r="G16" i="16"/>
  <c r="G83" i="16" s="1"/>
  <c r="H16" i="16"/>
  <c r="H83" i="16" s="1"/>
  <c r="I16" i="16"/>
  <c r="J16" i="16"/>
  <c r="K16" i="16"/>
  <c r="L16" i="16"/>
  <c r="M16" i="16"/>
  <c r="N16" i="16"/>
  <c r="O16" i="16"/>
  <c r="P16" i="16"/>
  <c r="G10" i="16"/>
  <c r="H10" i="16"/>
  <c r="I10" i="16"/>
  <c r="I9" i="16" s="1"/>
  <c r="J10" i="16"/>
  <c r="K10" i="16"/>
  <c r="L10" i="16"/>
  <c r="M10" i="16"/>
  <c r="M83" i="16" s="1"/>
  <c r="N10" i="16"/>
  <c r="N83" i="16" s="1"/>
  <c r="O10" i="16"/>
  <c r="O83" i="16" s="1"/>
  <c r="P10" i="16"/>
  <c r="P83" i="16" s="1"/>
  <c r="M9" i="16" l="1"/>
  <c r="K9" i="16"/>
  <c r="N9" i="16"/>
  <c r="G9" i="16"/>
  <c r="H9" i="16"/>
  <c r="O9" i="16"/>
  <c r="L9" i="16"/>
  <c r="J9" i="16"/>
  <c r="Y9" i="18"/>
  <c r="Y83" i="18"/>
  <c r="P9" i="16"/>
  <c r="Q82" i="16"/>
  <c r="Q81" i="16"/>
  <c r="Q80" i="16"/>
  <c r="Q79" i="16"/>
  <c r="Q78" i="16"/>
  <c r="Q77" i="16"/>
  <c r="Q76" i="16"/>
  <c r="Q75" i="16"/>
  <c r="Q73" i="16"/>
  <c r="Q72" i="16"/>
  <c r="Q71" i="16"/>
  <c r="E70" i="16"/>
  <c r="Q70" i="16" s="1"/>
  <c r="D70" i="16"/>
  <c r="C70" i="16"/>
  <c r="Q69" i="16"/>
  <c r="Q68" i="16"/>
  <c r="Q67" i="16"/>
  <c r="Q66" i="16"/>
  <c r="Q65" i="16"/>
  <c r="Q64" i="16"/>
  <c r="Q63" i="16"/>
  <c r="E62" i="16"/>
  <c r="Q62" i="16" s="1"/>
  <c r="C62" i="16"/>
  <c r="Q61" i="16"/>
  <c r="Q60" i="16"/>
  <c r="Q59" i="16"/>
  <c r="Q58" i="16"/>
  <c r="Q57" i="16"/>
  <c r="Q56" i="16"/>
  <c r="Q55" i="16"/>
  <c r="Q54" i="16"/>
  <c r="Q53" i="16"/>
  <c r="E52" i="16"/>
  <c r="D52" i="16"/>
  <c r="C52" i="16"/>
  <c r="Q51" i="16"/>
  <c r="Q50" i="16"/>
  <c r="Q49" i="16"/>
  <c r="Q48" i="16"/>
  <c r="Q47" i="16"/>
  <c r="Q46" i="16"/>
  <c r="Q45" i="16"/>
  <c r="E44" i="16"/>
  <c r="Q44" i="16" s="1"/>
  <c r="D44" i="16"/>
  <c r="C44" i="16"/>
  <c r="Q43" i="16"/>
  <c r="Q42" i="16"/>
  <c r="Q41" i="16"/>
  <c r="Q40" i="16"/>
  <c r="Q39" i="16"/>
  <c r="Q38" i="16"/>
  <c r="Q37" i="16"/>
  <c r="E36" i="16"/>
  <c r="Q36" i="16" s="1"/>
  <c r="C36" i="16"/>
  <c r="Q35" i="16"/>
  <c r="Q34" i="16"/>
  <c r="Q33" i="16"/>
  <c r="Q32" i="16"/>
  <c r="Q31" i="16"/>
  <c r="Q30" i="16"/>
  <c r="Q29" i="16"/>
  <c r="Q28" i="16"/>
  <c r="Q27" i="16"/>
  <c r="F26" i="16"/>
  <c r="E26" i="16"/>
  <c r="D26" i="16"/>
  <c r="C26" i="16"/>
  <c r="Q25" i="16"/>
  <c r="Q24" i="16"/>
  <c r="Q23" i="16"/>
  <c r="Q22" i="16"/>
  <c r="Q21" i="16"/>
  <c r="Q20" i="16"/>
  <c r="Q19" i="16"/>
  <c r="Q18" i="16"/>
  <c r="Q17" i="16"/>
  <c r="Q16" i="16" s="1"/>
  <c r="F16" i="16"/>
  <c r="E16" i="16"/>
  <c r="D16" i="16"/>
  <c r="C16" i="16"/>
  <c r="C9" i="16" s="1"/>
  <c r="Q15" i="16"/>
  <c r="Q14" i="16"/>
  <c r="Q13" i="16"/>
  <c r="Q12" i="16"/>
  <c r="Q11" i="16"/>
  <c r="F10" i="16"/>
  <c r="F9" i="16" s="1"/>
  <c r="E10" i="16"/>
  <c r="E83" i="16" s="1"/>
  <c r="C10" i="16"/>
  <c r="Q52" i="16" l="1"/>
  <c r="E9" i="16"/>
  <c r="Q9" i="16" s="1"/>
  <c r="C83" i="16"/>
  <c r="D9" i="16"/>
  <c r="Q26" i="16"/>
  <c r="Q10" i="16"/>
  <c r="D83" i="16"/>
  <c r="F83" i="16"/>
  <c r="Q83" i="16" s="1"/>
  <c r="O16" i="12" l="1"/>
  <c r="O62" i="12"/>
  <c r="N62" i="12" l="1"/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C70" i="12"/>
  <c r="Q69" i="12"/>
  <c r="Q68" i="12"/>
  <c r="Q67" i="12"/>
  <c r="Q66" i="12"/>
  <c r="Q65" i="12"/>
  <c r="Q64" i="12"/>
  <c r="Q63" i="12"/>
  <c r="G62" i="12"/>
  <c r="F62" i="12"/>
  <c r="E62" i="12"/>
  <c r="Q62" i="12" s="1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H9" i="12" s="1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Q44" i="12" s="1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O10" i="12"/>
  <c r="N10" i="12"/>
  <c r="M10" i="12"/>
  <c r="L10" i="12"/>
  <c r="K10" i="12"/>
  <c r="J10" i="12"/>
  <c r="J83" i="12" s="1"/>
  <c r="I10" i="12"/>
  <c r="H10" i="12"/>
  <c r="G10" i="12"/>
  <c r="F10" i="12"/>
  <c r="E10" i="12"/>
  <c r="D10" i="12"/>
  <c r="C10" i="12"/>
  <c r="P83" i="12" l="1"/>
  <c r="H83" i="12"/>
  <c r="P9" i="12"/>
  <c r="F83" i="12"/>
  <c r="F9" i="12"/>
  <c r="J9" i="12"/>
  <c r="C9" i="12"/>
  <c r="E9" i="12"/>
  <c r="G9" i="12"/>
  <c r="I9" i="12"/>
  <c r="K9" i="12"/>
  <c r="K5" i="12" s="1"/>
  <c r="Q36" i="12"/>
  <c r="Q26" i="12" s="1"/>
  <c r="Q70" i="12"/>
  <c r="O9" i="12"/>
  <c r="N9" i="12"/>
  <c r="N83" i="12"/>
  <c r="D83" i="12"/>
  <c r="Q52" i="12"/>
  <c r="M9" i="12"/>
  <c r="D9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Q70" i="11" s="1"/>
  <c r="C70" i="11"/>
  <c r="Q69" i="11"/>
  <c r="Q68" i="11"/>
  <c r="Q67" i="11"/>
  <c r="Q66" i="11"/>
  <c r="Q65" i="11"/>
  <c r="Q64" i="11"/>
  <c r="Q63" i="11"/>
  <c r="G62" i="11"/>
  <c r="F62" i="11"/>
  <c r="Q62" i="11" s="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P10" i="11"/>
  <c r="O10" i="11"/>
  <c r="N10" i="11"/>
  <c r="M10" i="11"/>
  <c r="L10" i="11"/>
  <c r="K10" i="11"/>
  <c r="I10" i="11"/>
  <c r="H10" i="11"/>
  <c r="G10" i="11"/>
  <c r="F10" i="11"/>
  <c r="E10" i="11"/>
  <c r="D10" i="11"/>
  <c r="C10" i="11"/>
  <c r="C83" i="11" s="1"/>
  <c r="M9" i="11"/>
  <c r="L9" i="11" l="1"/>
  <c r="E83" i="11"/>
  <c r="O9" i="11"/>
  <c r="G83" i="11"/>
  <c r="I83" i="11"/>
  <c r="P9" i="11"/>
  <c r="C9" i="11"/>
  <c r="N9" i="11"/>
  <c r="G9" i="11"/>
  <c r="E9" i="11"/>
  <c r="I9" i="11"/>
  <c r="F9" i="11"/>
  <c r="H9" i="11"/>
  <c r="M83" i="11"/>
  <c r="O83" i="11"/>
  <c r="Q10" i="11"/>
  <c r="Q36" i="11"/>
  <c r="Q26" i="11" s="1"/>
  <c r="Q44" i="11"/>
  <c r="Q9" i="12"/>
  <c r="Q83" i="12"/>
  <c r="K83" i="11"/>
  <c r="K9" i="11"/>
  <c r="K5" i="11" s="1"/>
  <c r="D9" i="11"/>
  <c r="Q52" i="11"/>
  <c r="Q16" i="11"/>
  <c r="J9" i="11"/>
  <c r="D83" i="11"/>
  <c r="F83" i="11"/>
  <c r="H83" i="11"/>
  <c r="J83" i="11"/>
  <c r="L83" i="11"/>
  <c r="N83" i="11"/>
  <c r="P83" i="11"/>
  <c r="Q11" i="10"/>
  <c r="D62" i="10"/>
  <c r="Q9" i="11" l="1"/>
  <c r="Q83" i="1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E9" i="10" s="1"/>
  <c r="D52" i="10"/>
  <c r="C52" i="10"/>
  <c r="Q51" i="10"/>
  <c r="Q50" i="10"/>
  <c r="Q49" i="10"/>
  <c r="Q48" i="10"/>
  <c r="Q47" i="10"/>
  <c r="Q46" i="10"/>
  <c r="Q45" i="10"/>
  <c r="G44" i="10"/>
  <c r="F44" i="10"/>
  <c r="E44" i="10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Q15" i="10"/>
  <c r="Q14" i="10"/>
  <c r="Q13" i="10"/>
  <c r="Q12" i="10"/>
  <c r="P10" i="10"/>
  <c r="O10" i="10"/>
  <c r="N10" i="10"/>
  <c r="M10" i="10"/>
  <c r="L10" i="10"/>
  <c r="L83" i="10" s="1"/>
  <c r="K10" i="10"/>
  <c r="J10" i="10"/>
  <c r="I10" i="10"/>
  <c r="H10" i="10"/>
  <c r="G10" i="10"/>
  <c r="F10" i="10"/>
  <c r="E10" i="10"/>
  <c r="D10" i="10"/>
  <c r="C10" i="10"/>
  <c r="C71" i="9"/>
  <c r="C63" i="9"/>
  <c r="C53" i="9"/>
  <c r="C45" i="9"/>
  <c r="C37" i="9"/>
  <c r="C27" i="9"/>
  <c r="C17" i="9"/>
  <c r="C11" i="9"/>
  <c r="C84" i="9" s="1"/>
  <c r="P83" i="10" l="1"/>
  <c r="N83" i="10"/>
  <c r="L9" i="10"/>
  <c r="P9" i="10"/>
  <c r="F83" i="10"/>
  <c r="Q70" i="10"/>
  <c r="M9" i="10"/>
  <c r="C10" i="9"/>
  <c r="F9" i="10"/>
  <c r="N9" i="10"/>
  <c r="C83" i="10"/>
  <c r="E83" i="10"/>
  <c r="G83" i="10"/>
  <c r="K83" i="10"/>
  <c r="M83" i="10"/>
  <c r="O83" i="10"/>
  <c r="C9" i="10"/>
  <c r="K9" i="10"/>
  <c r="Q36" i="10"/>
  <c r="Q26" i="10" s="1"/>
  <c r="Q44" i="10"/>
  <c r="Q62" i="10"/>
  <c r="J9" i="10"/>
  <c r="Q52" i="10"/>
  <c r="I9" i="10"/>
  <c r="I83" i="10"/>
  <c r="D83" i="10"/>
  <c r="D9" i="10"/>
  <c r="H9" i="10"/>
  <c r="H83" i="10"/>
  <c r="Q16" i="10"/>
  <c r="Q10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7" i="8"/>
  <c r="Q16" i="8"/>
  <c r="P16" i="8"/>
  <c r="O16" i="8"/>
  <c r="N16" i="8"/>
  <c r="M16" i="8"/>
  <c r="L16" i="8"/>
  <c r="K16" i="8"/>
  <c r="J16" i="8"/>
  <c r="I16" i="8"/>
  <c r="H16" i="8"/>
  <c r="G16" i="8"/>
  <c r="F16" i="8"/>
  <c r="F9" i="8" s="1"/>
  <c r="E16" i="8"/>
  <c r="D16" i="8"/>
  <c r="C16" i="8"/>
  <c r="Q15" i="8"/>
  <c r="Q14" i="8"/>
  <c r="Q13" i="8"/>
  <c r="Q12" i="8"/>
  <c r="Q11" i="8"/>
  <c r="P10" i="8"/>
  <c r="O10" i="8"/>
  <c r="N10" i="8"/>
  <c r="N83" i="8" s="1"/>
  <c r="M10" i="8"/>
  <c r="L10" i="8"/>
  <c r="K10" i="8"/>
  <c r="J10" i="8"/>
  <c r="I10" i="8"/>
  <c r="H10" i="8"/>
  <c r="H83" i="8" s="1"/>
  <c r="G10" i="8"/>
  <c r="F10" i="8"/>
  <c r="E10" i="8"/>
  <c r="D10" i="8"/>
  <c r="C10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O9" i="5"/>
  <c r="D83" i="5" l="1"/>
  <c r="J9" i="8"/>
  <c r="J83" i="5"/>
  <c r="M9" i="5"/>
  <c r="P83" i="8"/>
  <c r="N9" i="8"/>
  <c r="F83" i="8"/>
  <c r="Q44" i="8"/>
  <c r="L9" i="8"/>
  <c r="Q9" i="10"/>
  <c r="C9" i="5"/>
  <c r="E9" i="5"/>
  <c r="I9" i="5"/>
  <c r="K9" i="5"/>
  <c r="Q52" i="5"/>
  <c r="C83" i="8"/>
  <c r="E83" i="8"/>
  <c r="M83" i="8"/>
  <c r="Q10" i="8"/>
  <c r="D9" i="8"/>
  <c r="Q62" i="8"/>
  <c r="Q83" i="10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<sst xmlns="http://schemas.openxmlformats.org/spreadsheetml/2006/main" count="1247" uniqueCount="143">
  <si>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</si>
  <si>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</si>
  <si>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</si>
  <si>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</si>
  <si>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</si>
  <si>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</si>
  <si>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</si>
  <si>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</si>
  <si>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</si>
  <si>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</si>
  <si>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</si>
  <si>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</si>
  <si>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</si>
  <si>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</si>
  <si>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</si>
  <si>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</si>
  <si>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</si>
  <si>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</si>
  <si>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</si>
  <si>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</si>
  <si>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</si>
  <si>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</si>
  <si>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</si>
  <si>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</si>
  <si>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</si>
  <si>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</si>
  <si>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</si>
  <si>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</si>
  <si>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</si>
  <si>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</si>
  <si>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</si>
  <si>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</si>
  <si>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</si>
  <si>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</si>
  <si>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</si>
  <si>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</si>
  <si>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</si>
  <si>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</si>
  <si>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</si>
  <si>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</si>
  <si>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</si>
  <si>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</si>
  <si>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</si>
  <si>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</si>
  <si>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</si>
  <si>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</si>
  <si>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</si>
  <si>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</si>
  <si>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</si>
  <si>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</si>
  <si>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</si>
  <si>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</si>
  <si>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</si>
  <si>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</si>
  <si>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</si>
  <si>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</si>
  <si>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</si>
  <si>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</si>
  <si>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</si>
  <si>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</si>
  <si>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</si>
  <si>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</si>
  <si>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</si>
  <si>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</si>
  <si>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</si>
  <si>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</si>
  <si>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</si>
  <si>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</si>
  <si>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</si>
  <si>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</si>
  <si>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</si>
  <si>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</si>
  <si>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</si>
  <si>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</si>
  <si>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</si>
  <si>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</si>
  <si>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</si>
  <si>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</si>
  <si>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</si>
  <si>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</si>
  <si>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</si>
  <si>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</si>
  <si>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</si>
  <si>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</si>
  <si>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</si>
  <si>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</si>
  <si>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</si>
  <si>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</si>
  <si>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</si>
  <si>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</si>
  <si>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</si>
  <si>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</si>
  <si>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</si>
  <si>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</si>
  <si>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</si>
  <si>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</si>
  <si>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</si>
  <si>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</si>
  <si>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</si>
  <si>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</si>
  <si>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</si>
  <si>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</si>
  <si>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</si>
  <si>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</si>
  <si>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</si>
  <si>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</si>
  <si>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</si>
  <si>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</si>
  <si>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</si>
  <si>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</si>
  <si>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</si>
  <si>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</si>
  <si>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</si>
  <si>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</si>
  <si>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</si>
  <si>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</si>
  <si>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</si>
  <si>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</si>
  <si>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</si>
  <si>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</si>
  <si>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</si>
  <si>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</si>
  <si>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</si>
  <si>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</si>
  <si>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</si>
  <si>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</si>
  <si>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</si>
  <si>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</si>
  <si>
    <t>Licda. Miquelys Casado</t>
  </si>
  <si>
    <t>Licda. Milquelys casado</t>
  </si>
  <si>
    <t>Licdo.Manuel G. Floriam</t>
  </si>
  <si>
    <t>Licda. Cecilia Rodriguez G</t>
  </si>
  <si>
    <t xml:space="preserve"> -   </t>
  </si>
  <si>
    <t>Agosto</t>
  </si>
  <si>
    <t>Licda. Milquelys Casado</t>
  </si>
  <si>
    <t>Analista de Presupuesto</t>
  </si>
  <si>
    <t>Noviembre</t>
  </si>
  <si>
    <t>Fuente: SIGEF</t>
  </si>
  <si>
    <t>Presupuesto aprobado: Se refiere al prepuesto aprobado en Ley de Prespuesto General del Estado</t>
  </si>
  <si>
    <t xml:space="preserve">Presupuesto modificado: Se refiere al prespuesto aprobado en caso de que el Congreso Nacional apruebe </t>
  </si>
  <si>
    <t>un presupuesto complementario.</t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</si>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</sst>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22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43" fontId="6" fillId="0" borderId="8" xfId="1" applyFont="1" applyBorder="1" applyAlignment="1">
      <alignment horizontal="left" vertical="center" wrapText="1"/>
    </xf>
    <xf numFmtId="43" fontId="6" fillId="0" borderId="0" xfId="1" applyFont="1" applyAlignment="1">
      <alignment vertical="center" wrapText="1"/>
    </xf>
    <xf numFmtId="43" fontId="6" fillId="0" borderId="0" xfId="0" applyNumberFormat="1" applyFont="1"/>
    <xf numFmtId="43" fontId="7" fillId="0" borderId="0" xfId="1" applyFont="1" applyAlignment="1">
      <alignment vertical="center" wrapText="1"/>
    </xf>
    <xf numFmtId="43" fontId="7" fillId="0" borderId="0" xfId="1" applyFont="1"/>
    <xf numFmtId="43" fontId="7" fillId="0" borderId="0" xfId="0" applyNumberFormat="1" applyFont="1"/>
    <xf numFmtId="43" fontId="6" fillId="0" borderId="0" xfId="1" applyFont="1"/>
    <xf numFmtId="164" fontId="6" fillId="0" borderId="8" xfId="0" applyNumberFormat="1" applyFont="1" applyBorder="1"/>
    <xf numFmtId="43" fontId="6" fillId="0" borderId="8" xfId="1" applyFont="1" applyBorder="1"/>
    <xf numFmtId="43" fontId="6" fillId="4" borderId="9" xfId="1" applyFont="1" applyFill="1" applyBorder="1"/>
    <xf numFmtId="164" fontId="6" fillId="4" borderId="9" xfId="0" applyNumberFormat="1" applyFont="1" applyFill="1" applyBorder="1"/>
    <xf numFmtId="43" fontId="6" fillId="5" borderId="0" xfId="0" applyNumberFormat="1" applyFont="1" applyFill="1"/>
    <xf numFmtId="0" fontId="12" fillId="0" borderId="0" xfId="0" applyFo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43" fontId="14" fillId="0" borderId="8" xfId="1" applyFont="1" applyBorder="1" applyAlignment="1">
      <alignment horizontal="left" vertical="center" wrapText="1"/>
    </xf>
    <xf numFmtId="43" fontId="14" fillId="0" borderId="0" xfId="1" applyFont="1" applyAlignment="1">
      <alignment vertical="center" wrapText="1"/>
    </xf>
    <xf numFmtId="43" fontId="15" fillId="0" borderId="0" xfId="1" applyFont="1" applyAlignment="1">
      <alignment vertical="center" wrapText="1"/>
    </xf>
    <xf numFmtId="164" fontId="14" fillId="0" borderId="8" xfId="0" applyNumberFormat="1" applyFont="1" applyBorder="1"/>
    <xf numFmtId="164" fontId="14" fillId="0" borderId="0" xfId="0" applyNumberFormat="1" applyFont="1"/>
    <xf numFmtId="164" fontId="15" fillId="0" borderId="0" xfId="0" applyNumberFormat="1" applyFont="1"/>
    <xf numFmtId="43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43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4" fontId="6" fillId="0" borderId="0" xfId="0" applyNumberFormat="1" applyFont="1"/>
    <xf numFmtId="164" fontId="7" fillId="0" borderId="0" xfId="0" applyNumberFormat="1" applyFont="1"/>
    <xf numFmtId="43" fontId="17" fillId="0" borderId="0" xfId="1" applyFont="1"/>
    <xf numFmtId="43" fontId="7" fillId="6" borderId="0" xfId="1" applyFont="1" applyFill="1" applyAlignment="1">
      <alignment vertical="center" wrapText="1"/>
    </xf>
    <xf numFmtId="164" fontId="0" fillId="0" borderId="0" xfId="0" applyNumberFormat="1"/>
    <xf numFmtId="0" fontId="13" fillId="3" borderId="11" xfId="0" applyFont="1" applyFill="1" applyBorder="1" applyAlignment="1">
      <alignment horizontal="center"/>
    </xf>
    <xf numFmtId="0" fontId="8" fillId="0" borderId="11" xfId="0" applyFont="1" applyBorder="1" applyAlignment="1">
      <alignment horizontal="left"/>
    </xf>
    <xf numFmtId="43" fontId="6" fillId="0" borderId="11" xfId="1" applyFont="1" applyBorder="1" applyAlignment="1">
      <alignment horizontal="left" vertical="center" wrapText="1"/>
    </xf>
    <xf numFmtId="43" fontId="6" fillId="0" borderId="11" xfId="1" applyFont="1" applyBorder="1" applyAlignment="1">
      <alignment vertical="center" wrapText="1"/>
    </xf>
    <xf numFmtId="43" fontId="6" fillId="0" borderId="11" xfId="0" applyNumberFormat="1" applyFont="1" applyBorder="1"/>
    <xf numFmtId="0" fontId="9" fillId="0" borderId="11" xfId="0" applyFont="1" applyBorder="1" applyAlignment="1">
      <alignment horizontal="left"/>
    </xf>
    <xf numFmtId="43" fontId="7" fillId="0" borderId="11" xfId="1" applyFont="1" applyBorder="1" applyAlignment="1">
      <alignment vertical="center" wrapText="1"/>
    </xf>
    <xf numFmtId="43" fontId="7" fillId="0" borderId="11" xfId="1" applyFont="1" applyBorder="1"/>
    <xf numFmtId="43" fontId="7" fillId="0" borderId="11" xfId="0" applyNumberFormat="1" applyFont="1" applyBorder="1"/>
    <xf numFmtId="0" fontId="9" fillId="0" borderId="11" xfId="0" applyFont="1" applyBorder="1" applyAlignment="1">
      <alignment horizontal="left" wrapText="1"/>
    </xf>
    <xf numFmtId="43" fontId="7" fillId="6" borderId="11" xfId="1" applyFont="1" applyFill="1" applyBorder="1" applyAlignment="1">
      <alignment vertical="center" wrapText="1"/>
    </xf>
    <xf numFmtId="0" fontId="8" fillId="0" borderId="11" xfId="0" applyFont="1" applyBorder="1" applyAlignment="1">
      <alignment horizontal="left" wrapText="1"/>
    </xf>
    <xf numFmtId="164" fontId="6" fillId="0" borderId="11" xfId="0" applyNumberFormat="1" applyFont="1" applyBorder="1"/>
    <xf numFmtId="43" fontId="6" fillId="0" borderId="11" xfId="1" applyFont="1" applyBorder="1"/>
    <xf numFmtId="0" fontId="7" fillId="0" borderId="11" xfId="0" applyFont="1" applyBorder="1"/>
    <xf numFmtId="164" fontId="7" fillId="0" borderId="11" xfId="0" applyNumberFormat="1" applyFont="1" applyBorder="1"/>
    <xf numFmtId="0" fontId="10" fillId="4" borderId="11" xfId="0" applyFont="1" applyFill="1" applyBorder="1" applyAlignment="1">
      <alignment vertical="center"/>
    </xf>
    <xf numFmtId="43" fontId="6" fillId="4" borderId="11" xfId="1" applyFont="1" applyFill="1" applyBorder="1"/>
    <xf numFmtId="43" fontId="6" fillId="5" borderId="11" xfId="0" applyNumberFormat="1" applyFont="1" applyFill="1" applyBorder="1"/>
    <xf numFmtId="0" fontId="24" fillId="6" borderId="0" xfId="0" applyFont="1" applyFill="1"/>
    <xf numFmtId="0" fontId="25" fillId="0" borderId="0" xfId="0" applyFont="1"/>
    <xf numFmtId="0" fontId="11" fillId="0" borderId="0" xfId="0" applyFont="1"/>
    <xf numFmtId="4" fontId="0" fillId="0" borderId="0" xfId="0" applyNumberForma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43" fontId="13" fillId="2" borderId="2" xfId="1" applyFont="1" applyFill="1" applyBorder="1" applyAlignment="1">
      <alignment horizontal="center" vertical="center" wrapText="1"/>
    </xf>
    <xf numFmtId="43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23" fillId="0" borderId="1" xfId="0" applyFont="1" applyBorder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13" fillId="2" borderId="11" xfId="0" applyFont="1" applyFill="1" applyBorder="1" applyAlignment="1">
      <alignment horizontal="left" vertical="center"/>
    </xf>
    <xf numFmtId="43" fontId="13" fillId="2" borderId="11" xfId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 applyProtection="1">
      <alignment horizontal="center" vertical="top" wrapText="1" readingOrder="1"/>
      <protection locked="0"/>
    </xf>
    <xf numFmtId="0" fontId="27" fillId="0" borderId="0" xfId="0" applyFont="1" applyAlignment="1">
      <alignment horizontal="left"/>
    </xf>
    <xf numFmtId="0" fontId="27" fillId="0" borderId="0" xfId="0" applyFont="1"/>
    <xf numFmtId="0" fontId="29" fillId="0" borderId="0" xfId="0" applyFont="1"/>
    <xf numFmtId="43" fontId="27" fillId="0" borderId="0" xfId="0" applyNumberFormat="1" applyFont="1"/>
    <xf numFmtId="4" fontId="27" fillId="0" borderId="0" xfId="0" applyNumberFormat="1" applyFont="1"/>
    <xf numFmtId="0" fontId="30" fillId="2" borderId="11" xfId="0" applyFont="1" applyFill="1" applyBorder="1" applyAlignment="1">
      <alignment horizontal="left" vertical="center"/>
    </xf>
    <xf numFmtId="43" fontId="30" fillId="2" borderId="11" xfId="1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/>
    </xf>
    <xf numFmtId="0" fontId="29" fillId="0" borderId="11" xfId="0" applyFont="1" applyBorder="1" applyAlignment="1">
      <alignment horizontal="left"/>
    </xf>
    <xf numFmtId="43" fontId="29" fillId="0" borderId="11" xfId="1" applyFont="1" applyBorder="1" applyAlignment="1">
      <alignment horizontal="left" vertical="center" wrapText="1"/>
    </xf>
    <xf numFmtId="43" fontId="29" fillId="0" borderId="11" xfId="1" applyFont="1" applyBorder="1" applyAlignment="1">
      <alignment vertical="center" wrapText="1"/>
    </xf>
    <xf numFmtId="0" fontId="27" fillId="0" borderId="11" xfId="0" applyFont="1" applyBorder="1" applyAlignment="1">
      <alignment horizontal="left"/>
    </xf>
    <xf numFmtId="43" fontId="27" fillId="0" borderId="11" xfId="1" applyFont="1" applyBorder="1" applyAlignment="1">
      <alignment vertical="center" wrapText="1"/>
    </xf>
    <xf numFmtId="43" fontId="27" fillId="0" borderId="11" xfId="1" applyFont="1" applyBorder="1"/>
    <xf numFmtId="43" fontId="27" fillId="0" borderId="11" xfId="0" applyNumberFormat="1" applyFont="1" applyBorder="1"/>
    <xf numFmtId="43" fontId="29" fillId="0" borderId="11" xfId="0" applyNumberFormat="1" applyFont="1" applyBorder="1"/>
    <xf numFmtId="43" fontId="27" fillId="6" borderId="11" xfId="1" applyFont="1" applyFill="1" applyBorder="1" applyAlignment="1">
      <alignment vertical="center" wrapText="1"/>
    </xf>
    <xf numFmtId="0" fontId="27" fillId="0" borderId="11" xfId="0" applyFont="1" applyBorder="1" applyAlignment="1">
      <alignment horizontal="left" wrapText="1"/>
    </xf>
    <xf numFmtId="43" fontId="29" fillId="6" borderId="11" xfId="1" applyFont="1" applyFill="1" applyBorder="1" applyAlignment="1">
      <alignment vertical="center" wrapText="1"/>
    </xf>
    <xf numFmtId="0" fontId="29" fillId="0" borderId="11" xfId="0" applyFont="1" applyBorder="1" applyAlignment="1">
      <alignment horizontal="left" wrapText="1"/>
    </xf>
    <xf numFmtId="164" fontId="29" fillId="0" borderId="11" xfId="0" applyNumberFormat="1" applyFont="1" applyBorder="1"/>
    <xf numFmtId="164" fontId="29" fillId="6" borderId="11" xfId="0" applyNumberFormat="1" applyFont="1" applyFill="1" applyBorder="1"/>
    <xf numFmtId="43" fontId="29" fillId="0" borderId="11" xfId="1" applyFont="1" applyBorder="1"/>
    <xf numFmtId="0" fontId="27" fillId="0" borderId="11" xfId="0" applyFont="1" applyBorder="1"/>
    <xf numFmtId="164" fontId="27" fillId="0" borderId="11" xfId="0" applyNumberFormat="1" applyFont="1" applyBorder="1"/>
    <xf numFmtId="164" fontId="27" fillId="6" borderId="11" xfId="0" applyNumberFormat="1" applyFont="1" applyFill="1" applyBorder="1"/>
    <xf numFmtId="0" fontId="30" fillId="4" borderId="11" xfId="0" applyFont="1" applyFill="1" applyBorder="1" applyAlignment="1">
      <alignment vertical="center"/>
    </xf>
    <xf numFmtId="43" fontId="29" fillId="4" borderId="11" xfId="1" applyFont="1" applyFill="1" applyBorder="1"/>
    <xf numFmtId="0" fontId="31" fillId="0" borderId="0" xfId="0" applyFont="1" applyAlignment="1">
      <alignment vertical="center" wrapText="1"/>
    </xf>
    <xf numFmtId="43" fontId="27" fillId="0" borderId="0" xfId="1" applyFont="1"/>
    <xf numFmtId="0" fontId="32" fillId="0" borderId="0" xfId="0" applyFont="1" applyAlignment="1">
      <alignment vertical="center" wrapText="1"/>
    </xf>
    <xf numFmtId="164" fontId="27" fillId="0" borderId="0" xfId="0" applyNumberFormat="1" applyFont="1"/>
    <xf numFmtId="0" fontId="28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9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111125</xdr:rowOff>
    </xdr:from>
    <xdr:to>
      <xdr:col>0</xdr:col>
      <xdr:colOff>619126</xdr:colOff>
      <xdr:row>2</xdr:row>
      <xdr:rowOff>209550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460376" y="473075"/>
          <a:ext cx="663575" cy="36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MI.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114300</xdr:colOff>
      <xdr:row>0</xdr:row>
      <xdr:rowOff>231775</xdr:rowOff>
    </xdr:from>
    <xdr:to>
      <xdr:col>0</xdr:col>
      <xdr:colOff>1438276</xdr:colOff>
      <xdr:row>4</xdr:row>
      <xdr:rowOff>65550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31775"/>
          <a:ext cx="1323976" cy="10434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460376</xdr:colOff>
      <xdr:row>1</xdr:row>
      <xdr:rowOff>111125</xdr:rowOff>
    </xdr:from>
    <xdr:to>
      <xdr:col>1</xdr:col>
      <xdr:colOff>619126</xdr:colOff>
      <xdr:row>2</xdr:row>
      <xdr:rowOff>209550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460376" y="473075"/>
          <a:ext cx="663575" cy="36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MI.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222250</xdr:colOff>
      <xdr:row>0</xdr:row>
      <xdr:rowOff>47625</xdr:rowOff>
    </xdr:from>
    <xdr:to>
      <xdr:col>1</xdr:col>
      <xdr:colOff>984250</xdr:colOff>
      <xdr:row>3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0" y="47625"/>
          <a:ext cx="1266825" cy="1009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460376</xdr:colOff>
      <xdr:row>1</xdr:row>
      <xdr:rowOff>111125</xdr:rowOff>
    </xdr:from>
    <xdr:to>
      <xdr:col>1</xdr:col>
      <xdr:colOff>619126</xdr:colOff>
      <xdr:row>2</xdr:row>
      <xdr:rowOff>209550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60376" y="473075"/>
          <a:ext cx="663575" cy="36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MI.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222250</xdr:colOff>
      <xdr:row>0</xdr:row>
      <xdr:rowOff>47625</xdr:rowOff>
    </xdr:from>
    <xdr:to>
      <xdr:col>1</xdr:col>
      <xdr:colOff>984250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0" y="47625"/>
          <a:ext cx="1266825" cy="10096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460376</xdr:colOff>
      <xdr:row>1</xdr:row>
      <xdr:rowOff>111125</xdr:rowOff>
    </xdr:from>
    <xdr:to>
      <xdr:col>1</xdr:col>
      <xdr:colOff>619126</xdr:colOff>
      <xdr:row>2</xdr:row>
      <xdr:rowOff>209550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460376" y="473075"/>
          <a:ext cx="663575" cy="36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MI.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222250</xdr:colOff>
      <xdr:row>0</xdr:row>
      <xdr:rowOff>47625</xdr:rowOff>
    </xdr:from>
    <xdr:to>
      <xdr:col>1</xdr:col>
      <xdr:colOff>984250</xdr:colOff>
      <xdr:row>3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0" y="47625"/>
          <a:ext cx="1266825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2"/>
  <sheetViews>
    <sheetView view="pageBreakPreview" topLeftCell="B79" zoomScale="60" zoomScaleNormal="100" workbookViewId="0">
      <selection activeCell="B87" sqref="B87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45" customWidth="1"/>
  </cols>
  <sheetData>
    <row r="2" spans="2:5" ht="28.5" customHeight="1" x14ac:dyDescent="0.25">
      <c r="B2" s="78" t="s">
        <v>0</v>
      </c>
      <c r="C2" s="79"/>
      <c r="D2" s="79"/>
    </row>
    <row r="3" spans="2:5" ht="21" customHeight="1" x14ac:dyDescent="0.25">
      <c r="B3" s="80" t="s">
        <v>1</v>
      </c>
      <c r="C3" s="81"/>
      <c r="D3" s="81"/>
    </row>
    <row r="4" spans="2:5" ht="15.75" x14ac:dyDescent="0.25">
      <c r="B4" s="82">
        <v>2022</v>
      </c>
      <c r="C4" s="83"/>
      <c r="D4" s="83"/>
    </row>
    <row r="5" spans="2:5" ht="15.75" customHeight="1" x14ac:dyDescent="0.25">
      <c r="B5" s="84" t="s">
        <v>2</v>
      </c>
      <c r="C5" s="85"/>
      <c r="D5" s="85"/>
    </row>
    <row r="6" spans="2:5" ht="15.75" customHeight="1" x14ac:dyDescent="0.25">
      <c r="B6" s="85" t="s">
        <v>3</v>
      </c>
      <c r="C6" s="85"/>
      <c r="D6" s="85"/>
    </row>
    <row r="8" spans="2:5" ht="15" customHeight="1" x14ac:dyDescent="0.25">
      <c r="B8" s="86" t="s">
        <v>4</v>
      </c>
      <c r="C8" s="87" t="s">
        <v>5</v>
      </c>
      <c r="D8" s="87" t="s">
        <v>6</v>
      </c>
    </row>
    <row r="9" spans="2:5" ht="30" customHeight="1" x14ac:dyDescent="0.25">
      <c r="B9" s="86"/>
      <c r="C9" s="88"/>
      <c r="D9" s="88"/>
    </row>
    <row r="10" spans="2:5" s="4" customFormat="1" ht="27" customHeight="1" x14ac:dyDescent="0.3">
      <c r="B10" s="3" t="s">
        <v>21</v>
      </c>
      <c r="C10" s="29">
        <f>+C11+C17+C27+C37+C45+C53+C63+C68+C71</f>
        <v>1024795636</v>
      </c>
      <c r="D10" s="8"/>
    </row>
    <row r="11" spans="2:5" s="4" customFormat="1" ht="27" customHeight="1" x14ac:dyDescent="0.3">
      <c r="B11" s="5" t="s">
        <v>22</v>
      </c>
      <c r="C11" s="30">
        <f>SUM(C12:C16)</f>
        <v>493015272</v>
      </c>
      <c r="D11" s="9"/>
    </row>
    <row r="12" spans="2:5" s="4" customFormat="1" ht="27" customHeight="1" x14ac:dyDescent="0.35">
      <c r="B12" s="6" t="s">
        <v>23</v>
      </c>
      <c r="C12" s="31">
        <v>375747353</v>
      </c>
      <c r="D12" s="12"/>
    </row>
    <row r="13" spans="2:5" s="4" customFormat="1" ht="27" customHeight="1" x14ac:dyDescent="0.35">
      <c r="B13" s="6" t="s">
        <v>24</v>
      </c>
      <c r="C13" s="31">
        <v>67781665</v>
      </c>
      <c r="D13" s="12"/>
    </row>
    <row r="14" spans="2:5" s="4" customFormat="1" ht="27" customHeight="1" x14ac:dyDescent="0.35">
      <c r="B14" s="6" t="s">
        <v>25</v>
      </c>
      <c r="C14" s="31"/>
      <c r="D14" s="12"/>
      <c r="E14" s="38"/>
    </row>
    <row r="15" spans="2:5" s="4" customFormat="1" ht="27" customHeight="1" x14ac:dyDescent="0.35">
      <c r="B15" s="6" t="s">
        <v>26</v>
      </c>
      <c r="C15" s="31"/>
      <c r="D15" s="12"/>
    </row>
    <row r="16" spans="2:5" s="4" customFormat="1" ht="27" customHeight="1" x14ac:dyDescent="0.35">
      <c r="B16" s="6" t="s">
        <v>27</v>
      </c>
      <c r="C16" s="31">
        <v>49486254</v>
      </c>
      <c r="D16" s="12"/>
    </row>
    <row r="17" spans="2:4" s="4" customFormat="1" ht="27" customHeight="1" x14ac:dyDescent="0.3">
      <c r="B17" s="5" t="s">
        <v>28</v>
      </c>
      <c r="C17" s="30">
        <f>SUM(C18:C26)</f>
        <v>180335892</v>
      </c>
      <c r="D17" s="9"/>
    </row>
    <row r="18" spans="2:4" s="4" customFormat="1" ht="27" customHeight="1" x14ac:dyDescent="0.35">
      <c r="B18" s="6" t="s">
        <v>29</v>
      </c>
      <c r="C18" s="31">
        <v>33780000</v>
      </c>
      <c r="D18" s="12"/>
    </row>
    <row r="19" spans="2:4" s="4" customFormat="1" ht="27" customHeight="1" x14ac:dyDescent="0.35">
      <c r="B19" s="6" t="s">
        <v>30</v>
      </c>
      <c r="C19" s="31">
        <v>5800000</v>
      </c>
      <c r="D19" s="12"/>
    </row>
    <row r="20" spans="2:4" s="4" customFormat="1" ht="27" customHeight="1" x14ac:dyDescent="0.35">
      <c r="B20" s="6" t="s">
        <v>31</v>
      </c>
      <c r="C20" s="31">
        <v>31000000</v>
      </c>
      <c r="D20" s="12"/>
    </row>
    <row r="21" spans="2:4" s="4" customFormat="1" ht="27" customHeight="1" x14ac:dyDescent="0.35">
      <c r="B21" s="6" t="s">
        <v>32</v>
      </c>
      <c r="C21" s="31">
        <v>2600000</v>
      </c>
      <c r="D21" s="12"/>
    </row>
    <row r="22" spans="2:4" s="4" customFormat="1" ht="27" customHeight="1" x14ac:dyDescent="0.35">
      <c r="B22" s="6" t="s">
        <v>33</v>
      </c>
      <c r="C22" s="31">
        <v>13025891</v>
      </c>
      <c r="D22" s="12"/>
    </row>
    <row r="23" spans="2:4" s="4" customFormat="1" ht="27" customHeight="1" x14ac:dyDescent="0.35">
      <c r="B23" s="6" t="s">
        <v>34</v>
      </c>
      <c r="C23" s="31">
        <v>12600000</v>
      </c>
      <c r="D23" s="12"/>
    </row>
    <row r="24" spans="2:4" s="4" customFormat="1" ht="45.75" customHeight="1" x14ac:dyDescent="0.35">
      <c r="B24" s="24" t="s">
        <v>35</v>
      </c>
      <c r="C24" s="31">
        <v>29590000</v>
      </c>
      <c r="D24" s="12"/>
    </row>
    <row r="25" spans="2:4" s="4" customFormat="1" ht="43.5" customHeight="1" x14ac:dyDescent="0.35">
      <c r="B25" s="24" t="s">
        <v>36</v>
      </c>
      <c r="C25" s="31">
        <v>30340000</v>
      </c>
      <c r="D25" s="12"/>
    </row>
    <row r="26" spans="2:4" s="4" customFormat="1" ht="27" customHeight="1" x14ac:dyDescent="0.35">
      <c r="B26" s="6" t="s">
        <v>37</v>
      </c>
      <c r="C26" s="31">
        <v>21600001</v>
      </c>
      <c r="D26" s="12"/>
    </row>
    <row r="27" spans="2:4" s="4" customFormat="1" ht="27" customHeight="1" x14ac:dyDescent="0.3">
      <c r="B27" s="5" t="s">
        <v>38</v>
      </c>
      <c r="C27" s="30">
        <f>SUM(C28:C36)</f>
        <v>309474472</v>
      </c>
      <c r="D27" s="9"/>
    </row>
    <row r="28" spans="2:4" s="4" customFormat="1" ht="27" customHeight="1" x14ac:dyDescent="0.35">
      <c r="B28" s="6" t="s">
        <v>39</v>
      </c>
      <c r="C28" s="31">
        <v>7700000</v>
      </c>
      <c r="D28" s="12"/>
    </row>
    <row r="29" spans="2:4" s="4" customFormat="1" ht="27" customHeight="1" x14ac:dyDescent="0.35">
      <c r="B29" s="6" t="s">
        <v>40</v>
      </c>
      <c r="C29" s="31">
        <v>10700000</v>
      </c>
      <c r="D29" s="12"/>
    </row>
    <row r="30" spans="2:4" s="4" customFormat="1" ht="27" customHeight="1" x14ac:dyDescent="0.35">
      <c r="B30" s="6" t="s">
        <v>41</v>
      </c>
      <c r="C30" s="31">
        <v>228422500</v>
      </c>
      <c r="D30" s="12"/>
    </row>
    <row r="31" spans="2:4" s="4" customFormat="1" ht="27" customHeight="1" x14ac:dyDescent="0.35">
      <c r="B31" s="6" t="s">
        <v>42</v>
      </c>
      <c r="C31" s="31">
        <v>3499999</v>
      </c>
      <c r="D31" s="12"/>
    </row>
    <row r="32" spans="2:4" s="4" customFormat="1" ht="27" customHeight="1" x14ac:dyDescent="0.35">
      <c r="B32" s="6" t="s">
        <v>43</v>
      </c>
      <c r="C32" s="31">
        <v>3010000</v>
      </c>
      <c r="D32" s="12"/>
    </row>
    <row r="33" spans="2:4" s="4" customFormat="1" ht="42" customHeight="1" x14ac:dyDescent="0.35">
      <c r="B33" s="6" t="s">
        <v>44</v>
      </c>
      <c r="C33" s="31">
        <v>290000</v>
      </c>
      <c r="D33" s="12"/>
    </row>
    <row r="34" spans="2:4" s="4" customFormat="1" ht="39" customHeight="1" x14ac:dyDescent="0.35">
      <c r="B34" s="24" t="s">
        <v>45</v>
      </c>
      <c r="C34" s="31">
        <v>15595000</v>
      </c>
      <c r="D34" s="12"/>
    </row>
    <row r="35" spans="2:4" s="4" customFormat="1" ht="39.75" customHeight="1" x14ac:dyDescent="0.35">
      <c r="B35" s="24" t="s">
        <v>46</v>
      </c>
      <c r="C35" s="31"/>
      <c r="D35" s="12"/>
    </row>
    <row r="36" spans="2:4" s="4" customFormat="1" ht="27" customHeight="1" x14ac:dyDescent="0.35">
      <c r="B36" s="6" t="s">
        <v>47</v>
      </c>
      <c r="C36" s="31">
        <v>40256973</v>
      </c>
      <c r="D36" s="12"/>
    </row>
    <row r="37" spans="2:4" s="4" customFormat="1" ht="27" customHeight="1" x14ac:dyDescent="0.3">
      <c r="B37" s="5" t="s">
        <v>48</v>
      </c>
      <c r="C37" s="30">
        <f>SUM(C38:C43)</f>
        <v>3000000</v>
      </c>
      <c r="D37" s="9"/>
    </row>
    <row r="38" spans="2:4" s="4" customFormat="1" ht="27" customHeight="1" x14ac:dyDescent="0.35">
      <c r="B38" s="6" t="s">
        <v>49</v>
      </c>
      <c r="C38" s="31">
        <v>3000000</v>
      </c>
      <c r="D38" s="12"/>
    </row>
    <row r="39" spans="2:4" s="4" customFormat="1" ht="38.25" customHeight="1" x14ac:dyDescent="0.35">
      <c r="B39" s="24" t="s">
        <v>50</v>
      </c>
      <c r="C39" s="31"/>
      <c r="D39" s="12"/>
    </row>
    <row r="40" spans="2:4" s="4" customFormat="1" ht="42" customHeight="1" x14ac:dyDescent="0.35">
      <c r="B40" s="24" t="s">
        <v>51</v>
      </c>
      <c r="C40" s="31"/>
      <c r="D40" s="12"/>
    </row>
    <row r="41" spans="2:4" s="4" customFormat="1" ht="42" customHeight="1" x14ac:dyDescent="0.35">
      <c r="B41" s="24" t="s">
        <v>52</v>
      </c>
      <c r="C41" s="31"/>
      <c r="D41" s="12"/>
    </row>
    <row r="42" spans="2:4" s="4" customFormat="1" ht="39.75" customHeight="1" x14ac:dyDescent="0.35">
      <c r="B42" s="24" t="s">
        <v>53</v>
      </c>
      <c r="C42" s="31"/>
      <c r="D42" s="12"/>
    </row>
    <row r="43" spans="2:4" s="4" customFormat="1" ht="27" customHeight="1" x14ac:dyDescent="0.35">
      <c r="B43" s="24" t="s">
        <v>54</v>
      </c>
      <c r="C43" s="31"/>
      <c r="D43" s="12"/>
    </row>
    <row r="44" spans="2:4" s="4" customFormat="1" ht="27" customHeight="1" x14ac:dyDescent="0.35">
      <c r="B44" s="6" t="s">
        <v>55</v>
      </c>
      <c r="C44" s="31"/>
      <c r="D44" s="12"/>
    </row>
    <row r="45" spans="2:4" s="4" customFormat="1" ht="36.75" customHeight="1" x14ac:dyDescent="0.35">
      <c r="B45" s="24" t="s">
        <v>56</v>
      </c>
      <c r="C45" s="30">
        <f>SUM(C46:C52)</f>
        <v>0</v>
      </c>
      <c r="D45" s="12"/>
    </row>
    <row r="46" spans="2:4" s="4" customFormat="1" ht="27" customHeight="1" x14ac:dyDescent="0.35">
      <c r="B46" s="5" t="s">
        <v>57</v>
      </c>
      <c r="C46" s="31"/>
      <c r="D46" s="14"/>
    </row>
    <row r="47" spans="2:4" s="4" customFormat="1" ht="36" customHeight="1" x14ac:dyDescent="0.35">
      <c r="B47" s="6" t="s">
        <v>58</v>
      </c>
      <c r="C47" s="31"/>
      <c r="D47" s="12"/>
    </row>
    <row r="48" spans="2:4" s="4" customFormat="1" ht="49.5" customHeight="1" x14ac:dyDescent="0.35">
      <c r="B48" s="24" t="s">
        <v>59</v>
      </c>
      <c r="C48" s="31"/>
      <c r="D48" s="12"/>
    </row>
    <row r="49" spans="2:4" s="4" customFormat="1" ht="42" customHeight="1" x14ac:dyDescent="0.35">
      <c r="B49" s="24" t="s">
        <v>60</v>
      </c>
      <c r="C49" s="31"/>
      <c r="D49" s="12"/>
    </row>
    <row r="50" spans="2:4" s="4" customFormat="1" ht="36.75" customHeight="1" x14ac:dyDescent="0.35">
      <c r="B50" s="24" t="s">
        <v>61</v>
      </c>
      <c r="C50" s="31"/>
      <c r="D50" s="12"/>
    </row>
    <row r="51" spans="2:4" s="4" customFormat="1" ht="27" customHeight="1" x14ac:dyDescent="0.35">
      <c r="B51" s="6" t="s">
        <v>62</v>
      </c>
      <c r="C51" s="31"/>
      <c r="D51" s="12"/>
    </row>
    <row r="52" spans="2:4" s="4" customFormat="1" ht="36.75" customHeight="1" x14ac:dyDescent="0.35">
      <c r="B52" s="24" t="s">
        <v>63</v>
      </c>
      <c r="C52" s="31"/>
      <c r="D52" s="12"/>
    </row>
    <row r="53" spans="2:4" s="4" customFormat="1" ht="27" customHeight="1" x14ac:dyDescent="0.3">
      <c r="B53" s="5" t="s">
        <v>64</v>
      </c>
      <c r="C53" s="30">
        <f>SUM(C54:C62)</f>
        <v>35070000</v>
      </c>
      <c r="D53" s="9"/>
    </row>
    <row r="54" spans="2:4" s="4" customFormat="1" ht="27" customHeight="1" x14ac:dyDescent="0.35">
      <c r="B54" s="6" t="s">
        <v>65</v>
      </c>
      <c r="C54" s="31">
        <v>9300000</v>
      </c>
      <c r="D54" s="12"/>
    </row>
    <row r="55" spans="2:4" s="4" customFormat="1" ht="42" customHeight="1" x14ac:dyDescent="0.35">
      <c r="B55" s="24" t="s">
        <v>66</v>
      </c>
      <c r="C55" s="31">
        <v>1000000</v>
      </c>
      <c r="D55" s="12"/>
    </row>
    <row r="56" spans="2:4" s="4" customFormat="1" ht="27" customHeight="1" x14ac:dyDescent="0.35">
      <c r="B56" s="6" t="s">
        <v>67</v>
      </c>
      <c r="C56" s="31">
        <v>550000</v>
      </c>
      <c r="D56" s="12"/>
    </row>
    <row r="57" spans="2:4" s="4" customFormat="1" ht="38.25" customHeight="1" x14ac:dyDescent="0.35">
      <c r="B57" s="24" t="s">
        <v>68</v>
      </c>
      <c r="C57" s="31">
        <v>12120000</v>
      </c>
      <c r="D57" s="12"/>
    </row>
    <row r="58" spans="2:4" s="4" customFormat="1" ht="27" customHeight="1" x14ac:dyDescent="0.35">
      <c r="B58" s="6" t="s">
        <v>69</v>
      </c>
      <c r="C58" s="31">
        <v>8200000</v>
      </c>
      <c r="D58" s="12"/>
    </row>
    <row r="59" spans="2:4" s="4" customFormat="1" ht="27" customHeight="1" x14ac:dyDescent="0.35">
      <c r="B59" s="6" t="s">
        <v>70</v>
      </c>
      <c r="C59" s="31">
        <v>400000</v>
      </c>
      <c r="D59" s="12"/>
    </row>
    <row r="60" spans="2:4" s="4" customFormat="1" ht="27" customHeight="1" x14ac:dyDescent="0.35">
      <c r="B60" s="6" t="s">
        <v>71</v>
      </c>
      <c r="C60" s="31"/>
      <c r="D60" s="12"/>
    </row>
    <row r="61" spans="2:4" s="4" customFormat="1" ht="27" customHeight="1" x14ac:dyDescent="0.35">
      <c r="B61" s="6" t="s">
        <v>72</v>
      </c>
      <c r="C61" s="31">
        <v>3000000</v>
      </c>
      <c r="D61" s="12"/>
    </row>
    <row r="62" spans="2:4" s="4" customFormat="1" ht="36.75" customHeight="1" x14ac:dyDescent="0.35">
      <c r="B62" s="24" t="s">
        <v>73</v>
      </c>
      <c r="C62" s="31">
        <v>500000</v>
      </c>
      <c r="D62" s="12"/>
    </row>
    <row r="63" spans="2:4" s="4" customFormat="1" ht="27" customHeight="1" x14ac:dyDescent="0.3">
      <c r="B63" s="5" t="s">
        <v>74</v>
      </c>
      <c r="C63" s="30">
        <f>SUM(C64:C66)</f>
        <v>3900000</v>
      </c>
      <c r="D63" s="9"/>
    </row>
    <row r="64" spans="2:4" s="4" customFormat="1" ht="27" customHeight="1" x14ac:dyDescent="0.35">
      <c r="B64" s="6" t="s">
        <v>75</v>
      </c>
      <c r="C64" s="31">
        <v>3900000</v>
      </c>
      <c r="D64" s="12"/>
    </row>
    <row r="65" spans="2:4" s="4" customFormat="1" ht="27" customHeight="1" x14ac:dyDescent="0.35">
      <c r="B65" s="6" t="s">
        <v>76</v>
      </c>
      <c r="C65" s="31"/>
      <c r="D65" s="12"/>
    </row>
    <row r="66" spans="2:4" s="4" customFormat="1" ht="27" customHeight="1" x14ac:dyDescent="0.35">
      <c r="B66" s="6" t="s">
        <v>77</v>
      </c>
      <c r="C66" s="31"/>
      <c r="D66" s="12"/>
    </row>
    <row r="67" spans="2:4" s="4" customFormat="1" ht="44.25" customHeight="1" x14ac:dyDescent="0.35">
      <c r="B67" s="24" t="s">
        <v>78</v>
      </c>
      <c r="C67" s="31"/>
      <c r="D67" s="12"/>
    </row>
    <row r="68" spans="2:4" s="4" customFormat="1" ht="42" customHeight="1" x14ac:dyDescent="0.35">
      <c r="B68" s="25" t="s">
        <v>79</v>
      </c>
      <c r="C68" s="30"/>
      <c r="D68" s="14"/>
    </row>
    <row r="69" spans="2:4" s="4" customFormat="1" ht="27" customHeight="1" x14ac:dyDescent="0.35">
      <c r="B69" s="6" t="s">
        <v>80</v>
      </c>
      <c r="C69" s="31"/>
      <c r="D69" s="12"/>
    </row>
    <row r="70" spans="2:4" s="4" customFormat="1" ht="39.75" customHeight="1" x14ac:dyDescent="0.35">
      <c r="B70" s="24" t="s">
        <v>81</v>
      </c>
      <c r="C70" s="31"/>
      <c r="D70" s="12"/>
    </row>
    <row r="71" spans="2:4" s="4" customFormat="1" ht="27" customHeight="1" x14ac:dyDescent="0.35">
      <c r="B71" s="5" t="s">
        <v>82</v>
      </c>
      <c r="C71" s="30">
        <f>SUM(C72:C74)</f>
        <v>0</v>
      </c>
      <c r="D71" s="14"/>
    </row>
    <row r="72" spans="2:4" s="4" customFormat="1" ht="27" customHeight="1" x14ac:dyDescent="0.35">
      <c r="B72" s="6" t="s">
        <v>83</v>
      </c>
      <c r="C72" s="31"/>
      <c r="D72" s="12"/>
    </row>
    <row r="73" spans="2:4" s="4" customFormat="1" ht="27" customHeight="1" x14ac:dyDescent="0.35">
      <c r="B73" s="6" t="s">
        <v>84</v>
      </c>
      <c r="C73" s="31"/>
      <c r="D73" s="12"/>
    </row>
    <row r="74" spans="2:4" s="4" customFormat="1" ht="42" customHeight="1" x14ac:dyDescent="0.35">
      <c r="B74" s="24" t="s">
        <v>85</v>
      </c>
      <c r="C74" s="31"/>
      <c r="D74" s="12"/>
    </row>
    <row r="75" spans="2:4" s="4" customFormat="1" ht="27" customHeight="1" x14ac:dyDescent="0.35">
      <c r="B75" s="3" t="s">
        <v>86</v>
      </c>
      <c r="C75" s="32"/>
      <c r="D75" s="16"/>
    </row>
    <row r="76" spans="2:4" s="4" customFormat="1" ht="27" customHeight="1" x14ac:dyDescent="0.35">
      <c r="B76" s="5" t="s">
        <v>87</v>
      </c>
      <c r="C76" s="33"/>
      <c r="D76" s="14"/>
    </row>
    <row r="77" spans="2:4" s="4" customFormat="1" ht="27" customHeight="1" x14ac:dyDescent="0.35">
      <c r="B77" s="6" t="s">
        <v>88</v>
      </c>
      <c r="C77" s="34"/>
      <c r="D77" s="12"/>
    </row>
    <row r="78" spans="2:4" s="4" customFormat="1" ht="27" customHeight="1" x14ac:dyDescent="0.35">
      <c r="B78" s="6" t="s">
        <v>89</v>
      </c>
      <c r="C78" s="34"/>
      <c r="D78" s="12"/>
    </row>
    <row r="79" spans="2:4" s="4" customFormat="1" ht="27" customHeight="1" x14ac:dyDescent="0.35">
      <c r="B79" s="5" t="s">
        <v>90</v>
      </c>
      <c r="C79" s="33"/>
      <c r="D79" s="14"/>
    </row>
    <row r="80" spans="2:4" s="4" customFormat="1" ht="27" customHeight="1" x14ac:dyDescent="0.35">
      <c r="B80" s="6" t="s">
        <v>91</v>
      </c>
      <c r="C80" s="34"/>
      <c r="D80" s="12"/>
    </row>
    <row r="81" spans="1:4" s="4" customFormat="1" ht="27" customHeight="1" x14ac:dyDescent="0.35">
      <c r="B81" s="6" t="s">
        <v>92</v>
      </c>
      <c r="C81" s="34"/>
      <c r="D81" s="12"/>
    </row>
    <row r="82" spans="1:4" s="4" customFormat="1" ht="27" customHeight="1" x14ac:dyDescent="0.35">
      <c r="B82" s="5" t="s">
        <v>93</v>
      </c>
      <c r="C82" s="33"/>
      <c r="D82" s="14"/>
    </row>
    <row r="83" spans="1:4" s="4" customFormat="1" ht="27" customHeight="1" x14ac:dyDescent="0.35">
      <c r="B83" s="6" t="s">
        <v>94</v>
      </c>
      <c r="C83" s="34"/>
      <c r="D83" s="12"/>
    </row>
    <row r="84" spans="1:4" s="4" customFormat="1" ht="24.95" customHeight="1" x14ac:dyDescent="0.35">
      <c r="B84" s="7" t="s">
        <v>95</v>
      </c>
      <c r="C84" s="35">
        <f>+C11+C17+C27+C37+C45+C53+C63+C68+C71</f>
        <v>1024795636</v>
      </c>
      <c r="D84" s="17"/>
    </row>
    <row r="85" spans="1:4" ht="34.5" x14ac:dyDescent="0.25">
      <c r="B85" s="43" t="s">
        <v>120</v>
      </c>
    </row>
    <row r="86" spans="1:4" ht="34.5" x14ac:dyDescent="0.25">
      <c r="B86" s="43" t="s">
        <v>121</v>
      </c>
    </row>
    <row r="87" spans="1:4" ht="86.25" x14ac:dyDescent="0.25">
      <c r="B87" s="43" t="s">
        <v>122</v>
      </c>
    </row>
    <row r="88" spans="1:4" x14ac:dyDescent="0.25">
      <c r="B88" s="40"/>
      <c r="C88" s="39"/>
    </row>
    <row r="89" spans="1:4" ht="18.75" x14ac:dyDescent="0.3">
      <c r="B89" s="37"/>
    </row>
    <row r="90" spans="1:4" ht="18.75" x14ac:dyDescent="0.3">
      <c r="B90" s="37"/>
    </row>
    <row r="91" spans="1:4" ht="18.75" x14ac:dyDescent="0.3">
      <c r="B91" s="37"/>
    </row>
    <row r="92" spans="1:4" ht="23.25" x14ac:dyDescent="0.35">
      <c r="B92" s="27" t="s">
        <v>110</v>
      </c>
      <c r="C92" s="75" t="s">
        <v>99</v>
      </c>
      <c r="D92" s="75"/>
    </row>
    <row r="93" spans="1:4" ht="23.25" x14ac:dyDescent="0.35">
      <c r="B93" s="28" t="s">
        <v>111</v>
      </c>
      <c r="C93" s="20" t="s">
        <v>112</v>
      </c>
      <c r="D93" s="20"/>
    </row>
    <row r="94" spans="1:4" ht="18.75" x14ac:dyDescent="0.3">
      <c r="B94" s="37"/>
    </row>
    <row r="95" spans="1:4" ht="12" customHeight="1" x14ac:dyDescent="0.3">
      <c r="B95" s="37"/>
    </row>
    <row r="96" spans="1:4" ht="33.75" hidden="1" customHeight="1" x14ac:dyDescent="0.35">
      <c r="A96" s="1" t="s">
        <v>96</v>
      </c>
      <c r="B96" s="27"/>
      <c r="C96" s="75"/>
      <c r="D96" s="75"/>
    </row>
    <row r="97" spans="2:4" ht="23.25" hidden="1" x14ac:dyDescent="0.35">
      <c r="B97" s="28"/>
      <c r="C97" s="20"/>
      <c r="D97" s="20"/>
    </row>
    <row r="98" spans="2:4" ht="23.25" hidden="1" x14ac:dyDescent="0.35">
      <c r="B98" s="20"/>
      <c r="C98" s="20"/>
      <c r="D98" s="20"/>
    </row>
    <row r="99" spans="2:4" ht="23.25" hidden="1" x14ac:dyDescent="0.35">
      <c r="B99" s="76"/>
      <c r="C99" s="76"/>
      <c r="D99" s="76"/>
    </row>
    <row r="100" spans="2:4" ht="23.25" x14ac:dyDescent="0.25">
      <c r="B100" s="21" t="s">
        <v>97</v>
      </c>
      <c r="C100" s="21"/>
      <c r="D100" s="21"/>
    </row>
    <row r="101" spans="2:4" ht="21" customHeight="1" x14ac:dyDescent="0.35">
      <c r="B101" s="20" t="s">
        <v>98</v>
      </c>
      <c r="C101" s="20"/>
    </row>
    <row r="102" spans="2:4" ht="21" x14ac:dyDescent="0.35">
      <c r="B102" s="77"/>
      <c r="C102" s="77"/>
      <c r="D102" s="77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2"/>
  <sheetViews>
    <sheetView tabSelected="1" zoomScaleNormal="100" workbookViewId="0">
      <selection activeCell="A3" sqref="A3:Y3"/>
    </sheetView>
  </sheetViews>
  <sheetFormatPr baseColWidth="10" defaultColWidth="11.42578125" defaultRowHeight="12.75" x14ac:dyDescent="0.2"/>
  <cols>
    <col min="1" max="1" width="45" style="108" customWidth="1"/>
    <col min="2" max="2" width="16.140625" style="108" customWidth="1"/>
    <col min="3" max="3" width="15.42578125" style="108" customWidth="1"/>
    <col min="4" max="4" width="13.7109375" style="108" customWidth="1"/>
    <col min="5" max="5" width="14" style="108" customWidth="1"/>
    <col min="6" max="6" width="20.140625" style="108" hidden="1" customWidth="1"/>
    <col min="7" max="7" width="21" style="108" hidden="1" customWidth="1"/>
    <col min="8" max="8" width="18.85546875" style="108" hidden="1" customWidth="1"/>
    <col min="9" max="9" width="17.28515625" style="108" hidden="1" customWidth="1"/>
    <col min="10" max="10" width="16" style="108" hidden="1" customWidth="1"/>
    <col min="11" max="11" width="21.28515625" style="108" hidden="1" customWidth="1"/>
    <col min="12" max="12" width="20.42578125" style="108" hidden="1" customWidth="1"/>
    <col min="13" max="13" width="18.7109375" style="108" hidden="1" customWidth="1"/>
    <col min="14" max="14" width="17.85546875" style="108" hidden="1" customWidth="1"/>
    <col min="15" max="15" width="14.42578125" style="108" customWidth="1"/>
    <col min="16" max="16" width="14.140625" style="108" customWidth="1"/>
    <col min="17" max="17" width="14.5703125" style="108" customWidth="1"/>
    <col min="18" max="18" width="13.42578125" style="108" customWidth="1"/>
    <col min="19" max="19" width="14.5703125" style="108" customWidth="1"/>
    <col min="20" max="20" width="14.140625" style="108" customWidth="1"/>
    <col min="21" max="21" width="15.42578125" style="108" customWidth="1"/>
    <col min="22" max="22" width="14.5703125" style="108" customWidth="1"/>
    <col min="23" max="23" width="16.28515625" style="108" customWidth="1"/>
    <col min="24" max="24" width="15.42578125" style="108" customWidth="1"/>
    <col min="25" max="25" width="17.28515625" style="108" customWidth="1"/>
    <col min="26" max="16384" width="11.42578125" style="108"/>
  </cols>
  <sheetData>
    <row r="1" spans="1:26" ht="28.5" customHeight="1" x14ac:dyDescent="0.2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7"/>
    </row>
    <row r="2" spans="1:26" ht="21" customHeight="1" x14ac:dyDescent="0.2">
      <c r="A2" s="80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109"/>
    </row>
    <row r="3" spans="1:26" ht="21" x14ac:dyDescent="0.2">
      <c r="A3" s="103">
        <v>2023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7"/>
    </row>
    <row r="4" spans="1:26" ht="24.75" customHeight="1" x14ac:dyDescent="0.2">
      <c r="A4" s="105" t="s">
        <v>127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7"/>
    </row>
    <row r="5" spans="1:26" ht="22.5" customHeight="1" x14ac:dyDescent="0.2">
      <c r="A5" s="81" t="s">
        <v>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</row>
    <row r="6" spans="1:26" x14ac:dyDescent="0.2">
      <c r="D6" s="110"/>
      <c r="Q6" s="110"/>
      <c r="R6" s="110">
        <f>+R9-57920372.44</f>
        <v>0</v>
      </c>
      <c r="Y6" s="111"/>
    </row>
    <row r="7" spans="1:26" ht="15" customHeight="1" x14ac:dyDescent="0.2">
      <c r="A7" s="112" t="s">
        <v>4</v>
      </c>
      <c r="B7" s="113" t="s">
        <v>5</v>
      </c>
      <c r="C7" s="113" t="s">
        <v>6</v>
      </c>
      <c r="D7" s="114" t="s">
        <v>7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</row>
    <row r="8" spans="1:26" ht="30" customHeight="1" x14ac:dyDescent="0.2">
      <c r="A8" s="112"/>
      <c r="B8" s="113"/>
      <c r="C8" s="113"/>
      <c r="D8" s="115" t="s">
        <v>8</v>
      </c>
      <c r="E8" s="115" t="s">
        <v>9</v>
      </c>
      <c r="F8" s="115" t="s">
        <v>10</v>
      </c>
      <c r="G8" s="115" t="s">
        <v>11</v>
      </c>
      <c r="H8" s="115" t="s">
        <v>12</v>
      </c>
      <c r="I8" s="115" t="s">
        <v>13</v>
      </c>
      <c r="J8" s="115" t="s">
        <v>14</v>
      </c>
      <c r="K8" s="115" t="s">
        <v>15</v>
      </c>
      <c r="L8" s="115" t="s">
        <v>16</v>
      </c>
      <c r="M8" s="115" t="s">
        <v>17</v>
      </c>
      <c r="N8" s="115" t="s">
        <v>18</v>
      </c>
      <c r="O8" s="115" t="s">
        <v>10</v>
      </c>
      <c r="P8" s="115" t="s">
        <v>11</v>
      </c>
      <c r="Q8" s="115" t="s">
        <v>12</v>
      </c>
      <c r="R8" s="115" t="s">
        <v>13</v>
      </c>
      <c r="S8" s="115" t="s">
        <v>14</v>
      </c>
      <c r="T8" s="115" t="s">
        <v>133</v>
      </c>
      <c r="U8" s="115" t="s">
        <v>16</v>
      </c>
      <c r="V8" s="115" t="s">
        <v>17</v>
      </c>
      <c r="W8" s="115" t="s">
        <v>136</v>
      </c>
      <c r="X8" s="115" t="s">
        <v>19</v>
      </c>
      <c r="Y8" s="115" t="s">
        <v>20</v>
      </c>
    </row>
    <row r="9" spans="1:26" ht="27" customHeight="1" x14ac:dyDescent="0.2">
      <c r="A9" s="116" t="s">
        <v>21</v>
      </c>
      <c r="B9" s="117">
        <f>+B10+B16+B26+B36+B44+B52+B62+B67+B70</f>
        <v>1202938070</v>
      </c>
      <c r="C9" s="117">
        <f>+C10+C16+C26+C36+C44+C52+C62+C67+C70</f>
        <v>297513698.5</v>
      </c>
      <c r="D9" s="117">
        <f>+D10+D16+D26+D36+D44+D52+D62+D67+D70</f>
        <v>42591893.619999997</v>
      </c>
      <c r="E9" s="117">
        <f>+E10+E16+E26+E36+E44+E52+E62+E67+E70</f>
        <v>65818005.850000001</v>
      </c>
      <c r="F9" s="117">
        <f t="shared" ref="F9:P9" si="0">+F10+F16+F26+F36+F44+F52+F62+F67+F70</f>
        <v>0</v>
      </c>
      <c r="G9" s="117">
        <f t="shared" si="0"/>
        <v>0</v>
      </c>
      <c r="H9" s="117">
        <f t="shared" si="0"/>
        <v>0</v>
      </c>
      <c r="I9" s="117">
        <f t="shared" si="0"/>
        <v>0</v>
      </c>
      <c r="J9" s="117">
        <f t="shared" si="0"/>
        <v>0</v>
      </c>
      <c r="K9" s="117">
        <f t="shared" si="0"/>
        <v>0</v>
      </c>
      <c r="L9" s="117">
        <f t="shared" si="0"/>
        <v>0</v>
      </c>
      <c r="M9" s="117">
        <f t="shared" si="0"/>
        <v>0</v>
      </c>
      <c r="N9" s="117">
        <f t="shared" si="0"/>
        <v>0</v>
      </c>
      <c r="O9" s="117">
        <f t="shared" si="0"/>
        <v>119614467.7</v>
      </c>
      <c r="P9" s="117">
        <f t="shared" si="0"/>
        <v>100788107.15000001</v>
      </c>
      <c r="Q9" s="117">
        <f>+Q10+Q16+Q26+Q36+Q44+Q52+Q62+Q67+Q70</f>
        <v>165706340.30000001</v>
      </c>
      <c r="R9" s="117">
        <f t="shared" ref="R9:X9" si="1">+R10+R16+R26+R52+R62</f>
        <v>57920372.439999998</v>
      </c>
      <c r="S9" s="117">
        <f t="shared" si="1"/>
        <v>189489374.64999998</v>
      </c>
      <c r="T9" s="117">
        <f t="shared" si="1"/>
        <v>53326013.819999993</v>
      </c>
      <c r="U9" s="117">
        <f t="shared" si="1"/>
        <v>249703551.85000002</v>
      </c>
      <c r="V9" s="117">
        <f t="shared" si="1"/>
        <v>83795243.899999991</v>
      </c>
      <c r="W9" s="117">
        <f t="shared" si="1"/>
        <v>158453926.88999999</v>
      </c>
      <c r="X9" s="117">
        <f t="shared" si="1"/>
        <v>189968380.59</v>
      </c>
      <c r="Y9" s="117">
        <f>+D9+E9+F9+G9+H9+I9+J9+K9+L9+M9+N9+O9+P9+Q9+S9+R9+T9+U9+V9+X9+W9</f>
        <v>1477175678.7599998</v>
      </c>
    </row>
    <row r="10" spans="1:26" ht="27" customHeight="1" x14ac:dyDescent="0.2">
      <c r="A10" s="116" t="s">
        <v>22</v>
      </c>
      <c r="B10" s="118">
        <f>SUM(B11:B15)</f>
        <v>506673314</v>
      </c>
      <c r="C10" s="118">
        <f>SUM(C11:C15)</f>
        <v>94457994.549999997</v>
      </c>
      <c r="D10" s="118">
        <f>SUM(D11:D15)</f>
        <v>34200083.119999997</v>
      </c>
      <c r="E10" s="118">
        <f>SUM(E11:E15)</f>
        <v>33288114.790000003</v>
      </c>
      <c r="F10" s="118">
        <f t="shared" ref="F10:X10" si="2">SUM(F11:F15)</f>
        <v>0</v>
      </c>
      <c r="G10" s="118">
        <f t="shared" si="2"/>
        <v>0</v>
      </c>
      <c r="H10" s="118">
        <f t="shared" si="2"/>
        <v>0</v>
      </c>
      <c r="I10" s="118">
        <f t="shared" si="2"/>
        <v>0</v>
      </c>
      <c r="J10" s="118">
        <f t="shared" si="2"/>
        <v>0</v>
      </c>
      <c r="K10" s="118">
        <f t="shared" si="2"/>
        <v>0</v>
      </c>
      <c r="L10" s="118">
        <f t="shared" si="2"/>
        <v>0</v>
      </c>
      <c r="M10" s="118">
        <f t="shared" si="2"/>
        <v>0</v>
      </c>
      <c r="N10" s="118">
        <f t="shared" si="2"/>
        <v>0</v>
      </c>
      <c r="O10" s="118">
        <f t="shared" si="2"/>
        <v>37497462.149999999</v>
      </c>
      <c r="P10" s="118">
        <f t="shared" si="2"/>
        <v>44097563.449999996</v>
      </c>
      <c r="Q10" s="118">
        <f t="shared" si="2"/>
        <v>63175010.74000001</v>
      </c>
      <c r="R10" s="118">
        <f t="shared" si="2"/>
        <v>40202062.57</v>
      </c>
      <c r="S10" s="118">
        <f t="shared" si="2"/>
        <v>46346314.82</v>
      </c>
      <c r="T10" s="118">
        <f t="shared" si="2"/>
        <v>41318283.869999997</v>
      </c>
      <c r="U10" s="118">
        <f t="shared" si="2"/>
        <v>42049855.719999999</v>
      </c>
      <c r="V10" s="118">
        <f t="shared" si="2"/>
        <v>45718409.340000004</v>
      </c>
      <c r="W10" s="118">
        <f t="shared" ref="W10" si="3">SUM(W11:W15)</f>
        <v>105975975.36</v>
      </c>
      <c r="X10" s="118">
        <f t="shared" si="2"/>
        <v>66963131.519999996</v>
      </c>
      <c r="Y10" s="118">
        <f>SUM(Y11:Y15)</f>
        <v>600832267.45000005</v>
      </c>
    </row>
    <row r="11" spans="1:26" ht="27" customHeight="1" x14ac:dyDescent="0.2">
      <c r="A11" s="119" t="s">
        <v>23</v>
      </c>
      <c r="B11" s="120">
        <v>378779046</v>
      </c>
      <c r="C11" s="120">
        <v>54741861.009999998</v>
      </c>
      <c r="D11" s="120">
        <v>28476385.609999999</v>
      </c>
      <c r="E11" s="120">
        <v>27613217.850000001</v>
      </c>
      <c r="F11" s="120"/>
      <c r="G11" s="120"/>
      <c r="H11" s="120"/>
      <c r="I11" s="120"/>
      <c r="J11" s="120"/>
      <c r="K11" s="120"/>
      <c r="L11" s="120"/>
      <c r="M11" s="120"/>
      <c r="N11" s="121"/>
      <c r="O11" s="121">
        <v>31508505.510000002</v>
      </c>
      <c r="P11" s="121">
        <v>31171252.18</v>
      </c>
      <c r="Q11" s="121">
        <v>30731949.940000001</v>
      </c>
      <c r="R11" s="121">
        <v>32242873.800000001</v>
      </c>
      <c r="S11" s="121">
        <v>31336551.199999999</v>
      </c>
      <c r="T11" s="121">
        <v>33986319.619999997</v>
      </c>
      <c r="U11" s="121">
        <v>34203062.850000001</v>
      </c>
      <c r="V11" s="121">
        <v>34744252.380000003</v>
      </c>
      <c r="W11" s="121">
        <v>68441035.099999994</v>
      </c>
      <c r="X11" s="121">
        <v>36330932.689999998</v>
      </c>
      <c r="Y11" s="122">
        <f>+D11+E11+F11+G11+H11+I11+J11+K11+L11+M11+N11+O11+P11+Q11+S11+R11+T11+U11+V11+X11+W11</f>
        <v>420786338.73000002</v>
      </c>
    </row>
    <row r="12" spans="1:26" ht="27" customHeight="1" x14ac:dyDescent="0.2">
      <c r="A12" s="119" t="s">
        <v>24</v>
      </c>
      <c r="B12" s="120">
        <v>75415154</v>
      </c>
      <c r="C12" s="120">
        <v>34007891.039999999</v>
      </c>
      <c r="D12" s="120">
        <v>1490000</v>
      </c>
      <c r="E12" s="120">
        <v>1490000</v>
      </c>
      <c r="F12" s="120"/>
      <c r="G12" s="120"/>
      <c r="H12" s="120"/>
      <c r="I12" s="120"/>
      <c r="J12" s="120"/>
      <c r="K12" s="120"/>
      <c r="L12" s="120"/>
      <c r="M12" s="120"/>
      <c r="N12" s="121"/>
      <c r="O12" s="121">
        <v>1490000</v>
      </c>
      <c r="P12" s="121">
        <v>8416102.7200000007</v>
      </c>
      <c r="Q12" s="121">
        <v>27808126.600000001</v>
      </c>
      <c r="R12" s="121">
        <v>3254425.15</v>
      </c>
      <c r="S12" s="121">
        <v>10253554.189999999</v>
      </c>
      <c r="T12" s="121">
        <v>2193859.71</v>
      </c>
      <c r="U12" s="121">
        <v>2862667.68</v>
      </c>
      <c r="V12" s="121">
        <v>5762932.7800000003</v>
      </c>
      <c r="W12" s="121">
        <v>31922061.109999999</v>
      </c>
      <c r="X12" s="121">
        <v>25341694.690000001</v>
      </c>
      <c r="Y12" s="122">
        <f t="shared" ref="Y12:Y15" si="4">+D12+E12+F12+G12+H12+I12+J12+K12+L12+M12+N12+O12+P12+Q12+S12+R12+T12+U12+V12+X12+W12</f>
        <v>122285424.63</v>
      </c>
    </row>
    <row r="13" spans="1:26" ht="27" customHeight="1" x14ac:dyDescent="0.2">
      <c r="A13" s="119" t="s">
        <v>25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1"/>
      <c r="O13" s="121"/>
      <c r="P13" s="121"/>
      <c r="Q13" s="121"/>
      <c r="R13" s="118"/>
      <c r="S13" s="118"/>
      <c r="T13" s="118"/>
      <c r="U13" s="118"/>
      <c r="V13" s="118"/>
      <c r="W13" s="118"/>
      <c r="X13" s="118"/>
      <c r="Y13" s="122">
        <f t="shared" si="4"/>
        <v>0</v>
      </c>
    </row>
    <row r="14" spans="1:26" ht="27" customHeight="1" x14ac:dyDescent="0.2">
      <c r="A14" s="119" t="s">
        <v>26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2">
        <f t="shared" si="4"/>
        <v>0</v>
      </c>
    </row>
    <row r="15" spans="1:26" ht="27" customHeight="1" x14ac:dyDescent="0.2">
      <c r="A15" s="119" t="s">
        <v>27</v>
      </c>
      <c r="B15" s="120">
        <v>52479114</v>
      </c>
      <c r="C15" s="120">
        <v>5708242.5</v>
      </c>
      <c r="D15" s="120">
        <v>4233697.51</v>
      </c>
      <c r="E15" s="120">
        <v>4184896.94</v>
      </c>
      <c r="F15" s="120"/>
      <c r="G15" s="120"/>
      <c r="H15" s="120"/>
      <c r="I15" s="120"/>
      <c r="J15" s="120"/>
      <c r="K15" s="120"/>
      <c r="L15" s="120"/>
      <c r="M15" s="120"/>
      <c r="N15" s="121"/>
      <c r="O15" s="121">
        <v>4498956.6399999997</v>
      </c>
      <c r="P15" s="121">
        <v>4510208.55</v>
      </c>
      <c r="Q15" s="121">
        <v>4634934.2</v>
      </c>
      <c r="R15" s="121">
        <v>4704763.62</v>
      </c>
      <c r="S15" s="121">
        <v>4756209.43</v>
      </c>
      <c r="T15" s="121">
        <v>5138104.54</v>
      </c>
      <c r="U15" s="121">
        <v>4984125.1900000004</v>
      </c>
      <c r="V15" s="121">
        <v>5211224.18</v>
      </c>
      <c r="W15" s="121">
        <v>5612879.1500000004</v>
      </c>
      <c r="X15" s="121">
        <v>5290504.1399999997</v>
      </c>
      <c r="Y15" s="122">
        <f t="shared" si="4"/>
        <v>57760504.089999996</v>
      </c>
    </row>
    <row r="16" spans="1:26" ht="27" customHeight="1" x14ac:dyDescent="0.2">
      <c r="A16" s="116" t="s">
        <v>28</v>
      </c>
      <c r="B16" s="118">
        <f>SUM(B17:B25)</f>
        <v>554445095</v>
      </c>
      <c r="C16" s="118">
        <f>SUM(C17:C25)</f>
        <v>-326719125.29000002</v>
      </c>
      <c r="D16" s="118">
        <f>SUM(D17:D25)</f>
        <v>8295593.0499999998</v>
      </c>
      <c r="E16" s="118">
        <f>SUM(E17:E25)</f>
        <v>6779891.0600000005</v>
      </c>
      <c r="F16" s="118">
        <f t="shared" ref="F16:V16" si="5">SUM(F17:F25)</f>
        <v>0</v>
      </c>
      <c r="G16" s="118">
        <f t="shared" si="5"/>
        <v>0</v>
      </c>
      <c r="H16" s="118">
        <f t="shared" si="5"/>
        <v>0</v>
      </c>
      <c r="I16" s="118">
        <f t="shared" si="5"/>
        <v>0</v>
      </c>
      <c r="J16" s="118">
        <f t="shared" si="5"/>
        <v>0</v>
      </c>
      <c r="K16" s="118">
        <f t="shared" si="5"/>
        <v>0</v>
      </c>
      <c r="L16" s="118">
        <f t="shared" si="5"/>
        <v>0</v>
      </c>
      <c r="M16" s="118">
        <f t="shared" si="5"/>
        <v>0</v>
      </c>
      <c r="N16" s="118">
        <f t="shared" si="5"/>
        <v>0</v>
      </c>
      <c r="O16" s="118">
        <f t="shared" si="5"/>
        <v>18424885.240000002</v>
      </c>
      <c r="P16" s="118">
        <f t="shared" si="5"/>
        <v>15989903.82</v>
      </c>
      <c r="Q16" s="118">
        <f t="shared" si="5"/>
        <v>9400483.4499999993</v>
      </c>
      <c r="R16" s="118">
        <f t="shared" si="5"/>
        <v>10380682.470000001</v>
      </c>
      <c r="S16" s="118">
        <f t="shared" si="5"/>
        <v>10333334.469999999</v>
      </c>
      <c r="T16" s="118">
        <f t="shared" si="5"/>
        <v>9852622.0499999989</v>
      </c>
      <c r="U16" s="118">
        <f t="shared" si="5"/>
        <v>15070350.689999999</v>
      </c>
      <c r="V16" s="118">
        <f t="shared" si="5"/>
        <v>22231214.110000003</v>
      </c>
      <c r="W16" s="118">
        <f>SUM(W17:W25)</f>
        <v>22199719.259999998</v>
      </c>
      <c r="X16" s="118">
        <f>SUM(X17:X25)</f>
        <v>64155060.149999991</v>
      </c>
      <c r="Y16" s="123">
        <f>+Y17+Y18+Y19+Y20+Y21+Y22+Y23+Y24+Y25</f>
        <v>213113739.82000002</v>
      </c>
    </row>
    <row r="17" spans="1:25" ht="27" customHeight="1" x14ac:dyDescent="0.2">
      <c r="A17" s="119" t="s">
        <v>29</v>
      </c>
      <c r="B17" s="120">
        <v>35310000</v>
      </c>
      <c r="C17" s="120">
        <v>3642404</v>
      </c>
      <c r="D17" s="120">
        <v>453721.82</v>
      </c>
      <c r="E17" s="120">
        <v>2126757.5299999998</v>
      </c>
      <c r="F17" s="120"/>
      <c r="G17" s="120"/>
      <c r="H17" s="120"/>
      <c r="I17" s="120"/>
      <c r="J17" s="120"/>
      <c r="K17" s="120"/>
      <c r="L17" s="120"/>
      <c r="M17" s="120"/>
      <c r="N17" s="121"/>
      <c r="O17" s="121">
        <v>3822366.53</v>
      </c>
      <c r="P17" s="121">
        <v>3013876.8</v>
      </c>
      <c r="Q17" s="121">
        <v>3616491.86</v>
      </c>
      <c r="R17" s="121">
        <v>3920049.77</v>
      </c>
      <c r="S17" s="121">
        <v>3586829.51</v>
      </c>
      <c r="T17" s="121">
        <v>3844422.05</v>
      </c>
      <c r="U17" s="121">
        <v>2838783.36</v>
      </c>
      <c r="V17" s="121">
        <v>2063542.68</v>
      </c>
      <c r="W17" s="121">
        <v>5466125.9100000001</v>
      </c>
      <c r="X17" s="121">
        <v>3315951.57</v>
      </c>
      <c r="Y17" s="122">
        <f t="shared" ref="Y17:Y25" si="6">+D17+E17+F17+G17+H17+I17+J17+K17+L17+M17+N17+O17+P17+Q17+S17+R17+T17+U17+V17+X17+W17</f>
        <v>38068919.390000001</v>
      </c>
    </row>
    <row r="18" spans="1:25" ht="27" customHeight="1" x14ac:dyDescent="0.2">
      <c r="A18" s="119" t="s">
        <v>30</v>
      </c>
      <c r="B18" s="120">
        <v>327623613</v>
      </c>
      <c r="C18" s="120">
        <v>-324998376.01999998</v>
      </c>
      <c r="D18" s="124">
        <v>800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1"/>
      <c r="O18" s="121"/>
      <c r="P18" s="121">
        <v>154759.35999999999</v>
      </c>
      <c r="Q18" s="121"/>
      <c r="R18" s="121"/>
      <c r="S18" s="121"/>
      <c r="T18" s="121">
        <v>372866.72</v>
      </c>
      <c r="U18" s="121">
        <v>375869.7</v>
      </c>
      <c r="V18" s="121">
        <v>238335.44</v>
      </c>
      <c r="W18" s="121">
        <v>33333.339999999997</v>
      </c>
      <c r="X18" s="121">
        <v>555927.43999999994</v>
      </c>
      <c r="Y18" s="122">
        <f t="shared" si="6"/>
        <v>1731892</v>
      </c>
    </row>
    <row r="19" spans="1:25" ht="27" customHeight="1" x14ac:dyDescent="0.2">
      <c r="A19" s="119" t="s">
        <v>31</v>
      </c>
      <c r="B19" s="120">
        <v>7900000</v>
      </c>
      <c r="C19" s="120">
        <v>-678000</v>
      </c>
      <c r="D19" s="124">
        <v>1000384.73</v>
      </c>
      <c r="E19" s="120"/>
      <c r="F19" s="120"/>
      <c r="G19" s="120"/>
      <c r="H19" s="120"/>
      <c r="I19" s="120"/>
      <c r="J19" s="120"/>
      <c r="K19" s="120"/>
      <c r="L19" s="120"/>
      <c r="M19" s="120"/>
      <c r="N19" s="121"/>
      <c r="O19" s="121">
        <v>80500</v>
      </c>
      <c r="P19" s="121"/>
      <c r="Q19" s="121">
        <v>577070</v>
      </c>
      <c r="R19" s="121">
        <v>62950</v>
      </c>
      <c r="S19" s="121">
        <v>865520</v>
      </c>
      <c r="T19" s="121"/>
      <c r="U19" s="121">
        <v>102347.5</v>
      </c>
      <c r="V19" s="121">
        <v>1232160</v>
      </c>
      <c r="W19" s="121">
        <v>1068447.49</v>
      </c>
      <c r="X19" s="121">
        <v>326922.03000000003</v>
      </c>
      <c r="Y19" s="122">
        <f t="shared" si="6"/>
        <v>5316301.75</v>
      </c>
    </row>
    <row r="20" spans="1:25" ht="27" customHeight="1" x14ac:dyDescent="0.2">
      <c r="A20" s="119" t="s">
        <v>32</v>
      </c>
      <c r="B20" s="120">
        <v>1100000</v>
      </c>
      <c r="C20" s="120"/>
      <c r="D20" s="124">
        <v>6120</v>
      </c>
      <c r="E20" s="120"/>
      <c r="F20" s="120"/>
      <c r="G20" s="120"/>
      <c r="H20" s="120"/>
      <c r="I20" s="120"/>
      <c r="J20" s="120"/>
      <c r="K20" s="120"/>
      <c r="L20" s="120"/>
      <c r="M20" s="120"/>
      <c r="N20" s="121"/>
      <c r="O20" s="121"/>
      <c r="P20" s="121"/>
      <c r="Q20" s="121">
        <v>101140</v>
      </c>
      <c r="R20" s="121">
        <v>0</v>
      </c>
      <c r="S20" s="121">
        <v>98220</v>
      </c>
      <c r="T20" s="121"/>
      <c r="U20" s="121"/>
      <c r="V20" s="121">
        <v>4300</v>
      </c>
      <c r="W20" s="121">
        <v>96500</v>
      </c>
      <c r="X20" s="121">
        <v>253824.44</v>
      </c>
      <c r="Y20" s="122">
        <f t="shared" si="6"/>
        <v>560104.43999999994</v>
      </c>
    </row>
    <row r="21" spans="1:25" ht="27" customHeight="1" x14ac:dyDescent="0.2">
      <c r="A21" s="119" t="s">
        <v>33</v>
      </c>
      <c r="B21" s="120">
        <v>12837188</v>
      </c>
      <c r="C21" s="120">
        <v>11838968.550000001</v>
      </c>
      <c r="D21" s="124">
        <v>156664.56</v>
      </c>
      <c r="E21" s="120">
        <v>80000</v>
      </c>
      <c r="F21" s="120"/>
      <c r="G21" s="120"/>
      <c r="H21" s="120"/>
      <c r="I21" s="120"/>
      <c r="J21" s="120"/>
      <c r="K21" s="120"/>
      <c r="L21" s="120"/>
      <c r="M21" s="120"/>
      <c r="N21" s="121"/>
      <c r="O21" s="121">
        <v>80000</v>
      </c>
      <c r="P21" s="121">
        <v>2453417.64</v>
      </c>
      <c r="Q21" s="121">
        <v>448448.05</v>
      </c>
      <c r="R21" s="121">
        <v>167975.44</v>
      </c>
      <c r="S21" s="121">
        <v>158454.01999999999</v>
      </c>
      <c r="T21" s="121">
        <v>1590248.01</v>
      </c>
      <c r="U21" s="121">
        <v>317627.01</v>
      </c>
      <c r="V21" s="121">
        <v>12467768.890000001</v>
      </c>
      <c r="W21" s="121">
        <v>1018328.25</v>
      </c>
      <c r="X21" s="121">
        <v>4898748.24</v>
      </c>
      <c r="Y21" s="122">
        <f t="shared" si="6"/>
        <v>23837680.109999999</v>
      </c>
    </row>
    <row r="22" spans="1:25" ht="27" customHeight="1" x14ac:dyDescent="0.2">
      <c r="A22" s="119" t="s">
        <v>34</v>
      </c>
      <c r="B22" s="120">
        <v>13500000</v>
      </c>
      <c r="C22" s="120">
        <v>7862268.5800000001</v>
      </c>
      <c r="D22" s="124">
        <v>915300.33</v>
      </c>
      <c r="E22" s="120">
        <v>1554696.62</v>
      </c>
      <c r="F22" s="120"/>
      <c r="G22" s="120"/>
      <c r="H22" s="120"/>
      <c r="I22" s="120"/>
      <c r="J22" s="120"/>
      <c r="K22" s="120"/>
      <c r="L22" s="120"/>
      <c r="M22" s="120"/>
      <c r="N22" s="121"/>
      <c r="O22" s="121">
        <v>1730005.24</v>
      </c>
      <c r="P22" s="121">
        <v>904216.3</v>
      </c>
      <c r="Q22" s="121">
        <v>1557521.69</v>
      </c>
      <c r="R22" s="121">
        <v>1457341.82</v>
      </c>
      <c r="S22" s="121">
        <v>738859.77</v>
      </c>
      <c r="T22" s="121">
        <v>2038407.07</v>
      </c>
      <c r="U22" s="121">
        <v>4286923.87</v>
      </c>
      <c r="V22" s="121">
        <v>1101794.6200000001</v>
      </c>
      <c r="W22" s="121">
        <v>1616056.28</v>
      </c>
      <c r="X22" s="121">
        <v>2461324.7599999998</v>
      </c>
      <c r="Y22" s="122">
        <f t="shared" si="6"/>
        <v>20362448.370000005</v>
      </c>
    </row>
    <row r="23" spans="1:25" ht="45.75" customHeight="1" x14ac:dyDescent="0.2">
      <c r="A23" s="125" t="s">
        <v>35</v>
      </c>
      <c r="B23" s="120">
        <v>24201990</v>
      </c>
      <c r="C23" s="120">
        <v>27001306.960000001</v>
      </c>
      <c r="D23" s="124">
        <v>5353756.95</v>
      </c>
      <c r="E23" s="120">
        <v>28340.11</v>
      </c>
      <c r="F23" s="120"/>
      <c r="G23" s="120"/>
      <c r="H23" s="120"/>
      <c r="I23" s="120"/>
      <c r="J23" s="120"/>
      <c r="K23" s="120"/>
      <c r="L23" s="120"/>
      <c r="M23" s="120"/>
      <c r="N23" s="121"/>
      <c r="O23" s="121"/>
      <c r="P23" s="121">
        <v>192618.61</v>
      </c>
      <c r="Q23" s="121">
        <v>192762.85</v>
      </c>
      <c r="R23" s="121">
        <v>917679.16</v>
      </c>
      <c r="S23" s="121">
        <v>1177822.19</v>
      </c>
      <c r="T23" s="121">
        <v>199794.8</v>
      </c>
      <c r="U23" s="121">
        <v>1662823.65</v>
      </c>
      <c r="V23" s="121">
        <v>1157635.6000000001</v>
      </c>
      <c r="W23" s="121">
        <v>1830463.45</v>
      </c>
      <c r="X23" s="121">
        <v>35436172.460000001</v>
      </c>
      <c r="Y23" s="122">
        <f t="shared" si="6"/>
        <v>48149869.830000006</v>
      </c>
    </row>
    <row r="24" spans="1:25" ht="43.5" customHeight="1" x14ac:dyDescent="0.2">
      <c r="A24" s="125" t="s">
        <v>36</v>
      </c>
      <c r="B24" s="120">
        <v>89772304</v>
      </c>
      <c r="C24" s="120">
        <v>-56315361.82</v>
      </c>
      <c r="D24" s="124">
        <v>18477.060000000001</v>
      </c>
      <c r="E24" s="120">
        <v>1276354.48</v>
      </c>
      <c r="F24" s="120"/>
      <c r="G24" s="120"/>
      <c r="H24" s="120"/>
      <c r="I24" s="120"/>
      <c r="J24" s="120"/>
      <c r="K24" s="120"/>
      <c r="L24" s="120"/>
      <c r="M24" s="120"/>
      <c r="N24" s="121"/>
      <c r="O24" s="121">
        <v>9356315.3900000006</v>
      </c>
      <c r="P24" s="121">
        <v>6513798.79</v>
      </c>
      <c r="Q24" s="121">
        <v>25489</v>
      </c>
      <c r="R24" s="121">
        <v>250640</v>
      </c>
      <c r="S24" s="121">
        <v>395663.98</v>
      </c>
      <c r="T24" s="121">
        <v>507314</v>
      </c>
      <c r="U24" s="121">
        <v>744145.6</v>
      </c>
      <c r="V24" s="121">
        <v>2540676.88</v>
      </c>
      <c r="W24" s="121">
        <v>3749387.86</v>
      </c>
      <c r="X24" s="121">
        <v>5745734.7999999998</v>
      </c>
      <c r="Y24" s="122">
        <f t="shared" si="6"/>
        <v>31123997.84</v>
      </c>
    </row>
    <row r="25" spans="1:25" ht="27" customHeight="1" x14ac:dyDescent="0.2">
      <c r="A25" s="119" t="s">
        <v>37</v>
      </c>
      <c r="B25" s="120">
        <v>42200000</v>
      </c>
      <c r="C25" s="120">
        <v>4927664.46</v>
      </c>
      <c r="D25" s="124">
        <v>390367.6</v>
      </c>
      <c r="E25" s="120">
        <v>1713742.32</v>
      </c>
      <c r="F25" s="120"/>
      <c r="G25" s="120"/>
      <c r="H25" s="120"/>
      <c r="I25" s="120"/>
      <c r="J25" s="120"/>
      <c r="K25" s="120"/>
      <c r="L25" s="120"/>
      <c r="M25" s="120"/>
      <c r="N25" s="121"/>
      <c r="O25" s="121">
        <v>3355698.08</v>
      </c>
      <c r="P25" s="121">
        <v>2757216.32</v>
      </c>
      <c r="Q25" s="121">
        <v>2881560</v>
      </c>
      <c r="R25" s="121">
        <v>3604046.28</v>
      </c>
      <c r="S25" s="121">
        <v>3311965</v>
      </c>
      <c r="T25" s="121">
        <v>1299569.3999999999</v>
      </c>
      <c r="U25" s="121">
        <v>4741830</v>
      </c>
      <c r="V25" s="121">
        <v>1425000</v>
      </c>
      <c r="W25" s="121">
        <v>7321076.6799999997</v>
      </c>
      <c r="X25" s="121">
        <v>11160454.41</v>
      </c>
      <c r="Y25" s="122">
        <f t="shared" si="6"/>
        <v>43962526.089999996</v>
      </c>
    </row>
    <row r="26" spans="1:25" ht="27" customHeight="1" x14ac:dyDescent="0.2">
      <c r="A26" s="116" t="s">
        <v>38</v>
      </c>
      <c r="B26" s="118">
        <f>SUM(B27:B35)</f>
        <v>79710000</v>
      </c>
      <c r="C26" s="118">
        <f>SUM(C27:C35)</f>
        <v>508091342.26999998</v>
      </c>
      <c r="D26" s="126">
        <f>SUM(D27:D35)</f>
        <v>96217.45</v>
      </c>
      <c r="E26" s="118">
        <f>SUM(E27:E35)</f>
        <v>25750000</v>
      </c>
      <c r="F26" s="118">
        <f t="shared" ref="F26:X26" si="7">SUM(F27:F35)</f>
        <v>0</v>
      </c>
      <c r="G26" s="118">
        <f t="shared" si="7"/>
        <v>0</v>
      </c>
      <c r="H26" s="118">
        <f t="shared" si="7"/>
        <v>0</v>
      </c>
      <c r="I26" s="118">
        <f t="shared" si="7"/>
        <v>0</v>
      </c>
      <c r="J26" s="118">
        <f t="shared" si="7"/>
        <v>0</v>
      </c>
      <c r="K26" s="118">
        <f t="shared" si="7"/>
        <v>0</v>
      </c>
      <c r="L26" s="118">
        <f t="shared" si="7"/>
        <v>0</v>
      </c>
      <c r="M26" s="118">
        <f t="shared" si="7"/>
        <v>0</v>
      </c>
      <c r="N26" s="118">
        <f t="shared" si="7"/>
        <v>0</v>
      </c>
      <c r="O26" s="118">
        <f t="shared" si="7"/>
        <v>59950427.600000001</v>
      </c>
      <c r="P26" s="118">
        <f t="shared" si="7"/>
        <v>31824974.880000003</v>
      </c>
      <c r="Q26" s="118">
        <f t="shared" si="7"/>
        <v>91907398.599999994</v>
      </c>
      <c r="R26" s="118">
        <f t="shared" si="7"/>
        <v>2082784.5299999998</v>
      </c>
      <c r="S26" s="118">
        <f t="shared" si="7"/>
        <v>130788968.56999999</v>
      </c>
      <c r="T26" s="118">
        <f t="shared" si="7"/>
        <v>2155107.9</v>
      </c>
      <c r="U26" s="118">
        <f t="shared" si="7"/>
        <v>191387740.42000002</v>
      </c>
      <c r="V26" s="118">
        <f t="shared" si="7"/>
        <v>7677781.8499999996</v>
      </c>
      <c r="W26" s="118">
        <f t="shared" ref="W26" si="8">SUM(W27:W35)</f>
        <v>7757251.2200000007</v>
      </c>
      <c r="X26" s="118">
        <f t="shared" si="7"/>
        <v>31769445.52</v>
      </c>
      <c r="Y26" s="123">
        <f>+Y27+Y28+Y29+Y30+Y31+Y33+Y32+Y34+Y35+Y36+Y37</f>
        <v>583148098.53999996</v>
      </c>
    </row>
    <row r="27" spans="1:25" ht="27" customHeight="1" x14ac:dyDescent="0.2">
      <c r="A27" s="119" t="s">
        <v>39</v>
      </c>
      <c r="B27" s="120">
        <v>3600000</v>
      </c>
      <c r="C27" s="120">
        <v>2861588.32</v>
      </c>
      <c r="D27" s="124">
        <v>42707.35</v>
      </c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1">
        <v>56050</v>
      </c>
      <c r="P27" s="121">
        <v>33839.300000000003</v>
      </c>
      <c r="Q27" s="121">
        <v>456696.81</v>
      </c>
      <c r="R27" s="121">
        <v>297581.68</v>
      </c>
      <c r="S27" s="121">
        <v>1245922.33</v>
      </c>
      <c r="T27" s="121">
        <v>53631</v>
      </c>
      <c r="U27" s="121">
        <v>92460</v>
      </c>
      <c r="V27" s="121">
        <v>796112.49</v>
      </c>
      <c r="W27" s="121">
        <v>369966.24</v>
      </c>
      <c r="X27" s="121">
        <v>1241569.01</v>
      </c>
      <c r="Y27" s="122">
        <f t="shared" ref="Y27:Y35" si="9">+D27+E27+F27+G27+H27+I27+J27+K27+L27+M27+N27+O27+P27+Q27+S27+R27+T27+U27+V27+X27+W27</f>
        <v>4686536.21</v>
      </c>
    </row>
    <row r="28" spans="1:25" ht="27" customHeight="1" x14ac:dyDescent="0.2">
      <c r="A28" s="119" t="s">
        <v>40</v>
      </c>
      <c r="B28" s="120">
        <v>10600000</v>
      </c>
      <c r="C28" s="120">
        <v>-10219833.32</v>
      </c>
      <c r="D28" s="124">
        <v>2720</v>
      </c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1"/>
      <c r="P28" s="121"/>
      <c r="Q28" s="121">
        <v>1100</v>
      </c>
      <c r="R28" s="121"/>
      <c r="S28" s="121"/>
      <c r="T28" s="121">
        <v>19824</v>
      </c>
      <c r="U28" s="121">
        <v>0</v>
      </c>
      <c r="V28" s="121">
        <v>0</v>
      </c>
      <c r="W28" s="121">
        <v>128049.98</v>
      </c>
      <c r="X28" s="121">
        <v>174994</v>
      </c>
      <c r="Y28" s="122">
        <f t="shared" si="9"/>
        <v>326687.98</v>
      </c>
    </row>
    <row r="29" spans="1:25" ht="27" customHeight="1" x14ac:dyDescent="0.2">
      <c r="A29" s="119" t="s">
        <v>41</v>
      </c>
      <c r="B29" s="120">
        <v>8450000</v>
      </c>
      <c r="C29" s="120">
        <v>505522102.31</v>
      </c>
      <c r="D29" s="124">
        <v>5184</v>
      </c>
      <c r="E29" s="120">
        <v>25750000</v>
      </c>
      <c r="F29" s="120"/>
      <c r="G29" s="120"/>
      <c r="H29" s="120"/>
      <c r="I29" s="120"/>
      <c r="J29" s="120"/>
      <c r="K29" s="124"/>
      <c r="L29" s="120"/>
      <c r="M29" s="120"/>
      <c r="N29" s="120"/>
      <c r="O29" s="121">
        <v>59558880</v>
      </c>
      <c r="P29" s="121">
        <v>27841120</v>
      </c>
      <c r="Q29" s="121">
        <v>82404714.859999999</v>
      </c>
      <c r="R29" s="121">
        <v>103545</v>
      </c>
      <c r="S29" s="121">
        <v>124648364.31</v>
      </c>
      <c r="T29" s="121">
        <v>113162</v>
      </c>
      <c r="U29" s="121">
        <v>190249370.40000001</v>
      </c>
      <c r="V29" s="121">
        <v>1643482.4</v>
      </c>
      <c r="W29" s="121">
        <v>49220.74</v>
      </c>
      <c r="X29" s="121">
        <v>672600</v>
      </c>
      <c r="Y29" s="122">
        <f t="shared" si="9"/>
        <v>513039643.71000004</v>
      </c>
    </row>
    <row r="30" spans="1:25" ht="27" customHeight="1" x14ac:dyDescent="0.2">
      <c r="A30" s="119" t="s">
        <v>42</v>
      </c>
      <c r="B30" s="120">
        <v>2000000</v>
      </c>
      <c r="C30" s="120">
        <v>-1928634.3</v>
      </c>
      <c r="D30" s="124">
        <v>0</v>
      </c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1"/>
      <c r="P30" s="121"/>
      <c r="Q30" s="121"/>
      <c r="R30" s="121"/>
      <c r="S30" s="121"/>
      <c r="T30" s="121"/>
      <c r="U30" s="121"/>
      <c r="V30" s="121"/>
      <c r="W30" s="121"/>
      <c r="X30" s="121">
        <v>68571</v>
      </c>
      <c r="Y30" s="122">
        <f t="shared" si="9"/>
        <v>68571</v>
      </c>
    </row>
    <row r="31" spans="1:25" ht="27" customHeight="1" x14ac:dyDescent="0.2">
      <c r="A31" s="119" t="s">
        <v>43</v>
      </c>
      <c r="B31" s="120">
        <v>2815000</v>
      </c>
      <c r="C31" s="120">
        <v>-2013233.05</v>
      </c>
      <c r="D31" s="124">
        <v>736</v>
      </c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1"/>
      <c r="P31" s="121"/>
      <c r="Q31" s="121">
        <v>1153.33</v>
      </c>
      <c r="R31" s="121"/>
      <c r="S31" s="121">
        <v>12603.98</v>
      </c>
      <c r="T31" s="121"/>
      <c r="U31" s="121"/>
      <c r="V31" s="121">
        <v>8789.7000000000007</v>
      </c>
      <c r="W31" s="121">
        <v>2901.7</v>
      </c>
      <c r="X31" s="121">
        <v>613209.93999999994</v>
      </c>
      <c r="Y31" s="122">
        <f t="shared" si="9"/>
        <v>639394.64999999991</v>
      </c>
    </row>
    <row r="32" spans="1:25" ht="42" customHeight="1" x14ac:dyDescent="0.2">
      <c r="A32" s="125" t="s">
        <v>44</v>
      </c>
      <c r="B32" s="120">
        <v>620000</v>
      </c>
      <c r="C32" s="120">
        <v>376449.26</v>
      </c>
      <c r="D32" s="124">
        <v>7463.5</v>
      </c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1"/>
      <c r="P32" s="121"/>
      <c r="Q32" s="121">
        <v>13519.64</v>
      </c>
      <c r="R32" s="121">
        <v>12162.47</v>
      </c>
      <c r="S32" s="121">
        <v>525225.91</v>
      </c>
      <c r="T32" s="121">
        <v>292227</v>
      </c>
      <c r="U32" s="121">
        <v>0</v>
      </c>
      <c r="V32" s="121">
        <v>11297.87</v>
      </c>
      <c r="W32" s="121">
        <v>77118.570000000007</v>
      </c>
      <c r="X32" s="121">
        <v>63820.24</v>
      </c>
      <c r="Y32" s="122">
        <f t="shared" si="9"/>
        <v>1002835.2</v>
      </c>
    </row>
    <row r="33" spans="1:25" ht="39" customHeight="1" x14ac:dyDescent="0.2">
      <c r="A33" s="125" t="s">
        <v>45</v>
      </c>
      <c r="B33" s="120">
        <v>16575000</v>
      </c>
      <c r="C33" s="120">
        <v>-3710000</v>
      </c>
      <c r="D33" s="124">
        <v>4286.47</v>
      </c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1">
        <v>9440</v>
      </c>
      <c r="P33" s="121">
        <v>1840000</v>
      </c>
      <c r="Q33" s="121">
        <v>972518.99</v>
      </c>
      <c r="R33" s="121">
        <v>960279.98</v>
      </c>
      <c r="S33" s="121">
        <v>1103300.3799999999</v>
      </c>
      <c r="T33" s="121">
        <v>173347.5</v>
      </c>
      <c r="U33" s="121">
        <v>47820</v>
      </c>
      <c r="V33" s="121">
        <v>2766180.5</v>
      </c>
      <c r="W33" s="121">
        <v>1614244.34</v>
      </c>
      <c r="X33" s="121">
        <v>2902641.1</v>
      </c>
      <c r="Y33" s="122">
        <f t="shared" si="9"/>
        <v>12394059.26</v>
      </c>
    </row>
    <row r="34" spans="1:25" ht="39.75" customHeight="1" x14ac:dyDescent="0.2">
      <c r="A34" s="125" t="s">
        <v>46</v>
      </c>
      <c r="B34" s="120"/>
      <c r="C34" s="120"/>
      <c r="D34" s="124">
        <v>0</v>
      </c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2">
        <f t="shared" si="9"/>
        <v>0</v>
      </c>
    </row>
    <row r="35" spans="1:25" ht="27" customHeight="1" x14ac:dyDescent="0.2">
      <c r="A35" s="119" t="s">
        <v>47</v>
      </c>
      <c r="B35" s="120">
        <v>35050000</v>
      </c>
      <c r="C35" s="120">
        <v>17202903.050000001</v>
      </c>
      <c r="D35" s="124">
        <v>33120.129999999997</v>
      </c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1">
        <v>326057.59999999998</v>
      </c>
      <c r="P35" s="121">
        <v>2110015.58</v>
      </c>
      <c r="Q35" s="121">
        <v>8057694.9699999997</v>
      </c>
      <c r="R35" s="121">
        <v>709215.4</v>
      </c>
      <c r="S35" s="121">
        <v>3253551.66</v>
      </c>
      <c r="T35" s="121">
        <v>1502916.4</v>
      </c>
      <c r="U35" s="121">
        <v>998090.02</v>
      </c>
      <c r="V35" s="121">
        <v>2451918.89</v>
      </c>
      <c r="W35" s="121">
        <v>5515749.6500000004</v>
      </c>
      <c r="X35" s="121">
        <v>26032040.23</v>
      </c>
      <c r="Y35" s="122">
        <f t="shared" si="9"/>
        <v>50990370.530000001</v>
      </c>
    </row>
    <row r="36" spans="1:25" ht="27" customHeight="1" x14ac:dyDescent="0.2">
      <c r="A36" s="116" t="s">
        <v>48</v>
      </c>
      <c r="B36" s="118">
        <f>SUM(B37:B42)</f>
        <v>0</v>
      </c>
      <c r="C36" s="118"/>
      <c r="D36" s="126">
        <f>SUM(D37:D42)</f>
        <v>0</v>
      </c>
      <c r="E36" s="118"/>
      <c r="F36" s="118"/>
      <c r="G36" s="118"/>
      <c r="H36" s="118"/>
      <c r="I36" s="118"/>
      <c r="J36" s="118"/>
      <c r="K36" s="118"/>
      <c r="L36" s="118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2">
        <f t="shared" ref="Y36:Y43" si="10">+D36+E36+F36+G36+H36+I36+J36+K36+L36+M36+N36+O36+P36+Q36+S36+R36+T36</f>
        <v>0</v>
      </c>
    </row>
    <row r="37" spans="1:25" ht="27" customHeight="1" x14ac:dyDescent="0.2">
      <c r="A37" s="119" t="s">
        <v>49</v>
      </c>
      <c r="B37" s="120">
        <v>0</v>
      </c>
      <c r="C37" s="120"/>
      <c r="D37" s="124">
        <v>0</v>
      </c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2">
        <f t="shared" si="10"/>
        <v>0</v>
      </c>
    </row>
    <row r="38" spans="1:25" ht="38.25" customHeight="1" x14ac:dyDescent="0.2">
      <c r="A38" s="125" t="s">
        <v>50</v>
      </c>
      <c r="B38" s="120"/>
      <c r="C38" s="120"/>
      <c r="D38" s="124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2">
        <f t="shared" si="10"/>
        <v>0</v>
      </c>
    </row>
    <row r="39" spans="1:25" ht="42" customHeight="1" x14ac:dyDescent="0.2">
      <c r="A39" s="125" t="s">
        <v>51</v>
      </c>
      <c r="B39" s="120"/>
      <c r="C39" s="120"/>
      <c r="D39" s="124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2">
        <f t="shared" si="10"/>
        <v>0</v>
      </c>
    </row>
    <row r="40" spans="1:25" ht="42" customHeight="1" x14ac:dyDescent="0.2">
      <c r="A40" s="125" t="s">
        <v>52</v>
      </c>
      <c r="B40" s="120"/>
      <c r="C40" s="120"/>
      <c r="D40" s="124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2">
        <f t="shared" si="10"/>
        <v>0</v>
      </c>
    </row>
    <row r="41" spans="1:25" ht="39.75" customHeight="1" x14ac:dyDescent="0.2">
      <c r="A41" s="125" t="s">
        <v>53</v>
      </c>
      <c r="B41" s="120"/>
      <c r="C41" s="120"/>
      <c r="D41" s="124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2">
        <f t="shared" si="10"/>
        <v>0</v>
      </c>
    </row>
    <row r="42" spans="1:25" ht="27" customHeight="1" x14ac:dyDescent="0.2">
      <c r="A42" s="125" t="s">
        <v>54</v>
      </c>
      <c r="B42" s="120"/>
      <c r="C42" s="120"/>
      <c r="D42" s="124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2">
        <f t="shared" si="10"/>
        <v>0</v>
      </c>
    </row>
    <row r="43" spans="1:25" ht="27" customHeight="1" x14ac:dyDescent="0.2">
      <c r="A43" s="119" t="s">
        <v>55</v>
      </c>
      <c r="B43" s="120"/>
      <c r="C43" s="120"/>
      <c r="D43" s="124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2">
        <f t="shared" si="10"/>
        <v>0</v>
      </c>
    </row>
    <row r="44" spans="1:25" ht="36.75" customHeight="1" x14ac:dyDescent="0.2">
      <c r="A44" s="125" t="s">
        <v>56</v>
      </c>
      <c r="B44" s="118">
        <f>SUM(B45:B51)</f>
        <v>0</v>
      </c>
      <c r="C44" s="118">
        <f>SUM(C45:C51)</f>
        <v>0</v>
      </c>
      <c r="D44" s="126">
        <f>SUM(D45:D51)</f>
        <v>0</v>
      </c>
      <c r="E44" s="118">
        <f t="shared" ref="E44:Q44" si="11">SUM(E45:E51)</f>
        <v>0</v>
      </c>
      <c r="F44" s="118">
        <f t="shared" si="11"/>
        <v>0</v>
      </c>
      <c r="G44" s="118">
        <f t="shared" si="11"/>
        <v>0</v>
      </c>
      <c r="H44" s="118">
        <f t="shared" si="11"/>
        <v>0</v>
      </c>
      <c r="I44" s="118">
        <f t="shared" si="11"/>
        <v>0</v>
      </c>
      <c r="J44" s="118">
        <f t="shared" si="11"/>
        <v>0</v>
      </c>
      <c r="K44" s="118">
        <f t="shared" si="11"/>
        <v>0</v>
      </c>
      <c r="L44" s="118">
        <f t="shared" si="11"/>
        <v>0</v>
      </c>
      <c r="M44" s="118">
        <f t="shared" si="11"/>
        <v>0</v>
      </c>
      <c r="N44" s="118">
        <f t="shared" si="11"/>
        <v>0</v>
      </c>
      <c r="O44" s="118">
        <f t="shared" si="11"/>
        <v>0</v>
      </c>
      <c r="P44" s="118">
        <f t="shared" si="11"/>
        <v>0</v>
      </c>
      <c r="Q44" s="118">
        <f t="shared" si="11"/>
        <v>0</v>
      </c>
      <c r="R44" s="118" t="s">
        <v>132</v>
      </c>
      <c r="S44" s="118" t="s">
        <v>132</v>
      </c>
      <c r="T44" s="118"/>
      <c r="U44" s="118"/>
      <c r="V44" s="118"/>
      <c r="W44" s="118"/>
      <c r="X44" s="118"/>
      <c r="Y44" s="122">
        <v>0</v>
      </c>
    </row>
    <row r="45" spans="1:25" ht="27" customHeight="1" x14ac:dyDescent="0.2">
      <c r="A45" s="116" t="s">
        <v>57</v>
      </c>
      <c r="B45" s="120"/>
      <c r="C45" s="120"/>
      <c r="D45" s="124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2">
        <f t="shared" ref="Y45:Y51" si="12">+D45+E45+F45+G45+H45+I45+J45+K45+L45+M45+N45+O45+P45+Q45+S45+R45+T45</f>
        <v>0</v>
      </c>
    </row>
    <row r="46" spans="1:25" ht="36" customHeight="1" x14ac:dyDescent="0.2">
      <c r="A46" s="119" t="s">
        <v>58</v>
      </c>
      <c r="B46" s="120"/>
      <c r="C46" s="120"/>
      <c r="D46" s="124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2">
        <f t="shared" si="12"/>
        <v>0</v>
      </c>
    </row>
    <row r="47" spans="1:25" ht="49.5" customHeight="1" x14ac:dyDescent="0.2">
      <c r="A47" s="125" t="s">
        <v>59</v>
      </c>
      <c r="B47" s="120"/>
      <c r="C47" s="120"/>
      <c r="D47" s="124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2">
        <f t="shared" si="12"/>
        <v>0</v>
      </c>
    </row>
    <row r="48" spans="1:25" ht="42" customHeight="1" x14ac:dyDescent="0.2">
      <c r="A48" s="125" t="s">
        <v>60</v>
      </c>
      <c r="B48" s="120"/>
      <c r="C48" s="120"/>
      <c r="D48" s="124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2">
        <f t="shared" si="12"/>
        <v>0</v>
      </c>
    </row>
    <row r="49" spans="1:25" ht="36.75" customHeight="1" x14ac:dyDescent="0.2">
      <c r="A49" s="125" t="s">
        <v>61</v>
      </c>
      <c r="B49" s="120"/>
      <c r="C49" s="120"/>
      <c r="D49" s="124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2">
        <f t="shared" si="12"/>
        <v>0</v>
      </c>
    </row>
    <row r="50" spans="1:25" ht="27" customHeight="1" x14ac:dyDescent="0.2">
      <c r="A50" s="119" t="s">
        <v>62</v>
      </c>
      <c r="B50" s="120"/>
      <c r="C50" s="120"/>
      <c r="D50" s="124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2">
        <f t="shared" si="12"/>
        <v>0</v>
      </c>
    </row>
    <row r="51" spans="1:25" ht="36.75" customHeight="1" x14ac:dyDescent="0.2">
      <c r="A51" s="125" t="s">
        <v>63</v>
      </c>
      <c r="B51" s="120"/>
      <c r="C51" s="120"/>
      <c r="D51" s="124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2">
        <f t="shared" si="12"/>
        <v>0</v>
      </c>
    </row>
    <row r="52" spans="1:25" ht="27" customHeight="1" x14ac:dyDescent="0.2">
      <c r="A52" s="116" t="s">
        <v>64</v>
      </c>
      <c r="B52" s="118">
        <f>SUM(B53:B61)</f>
        <v>52109661</v>
      </c>
      <c r="C52" s="118">
        <f>SUM(C53:C61)</f>
        <v>25506375.969999999</v>
      </c>
      <c r="D52" s="126">
        <f>SUM(D53:D61)</f>
        <v>0</v>
      </c>
      <c r="E52" s="118">
        <f t="shared" ref="E52:X52" si="13">SUM(E53:E61)</f>
        <v>0</v>
      </c>
      <c r="F52" s="118">
        <f t="shared" si="13"/>
        <v>0</v>
      </c>
      <c r="G52" s="118">
        <f t="shared" si="13"/>
        <v>0</v>
      </c>
      <c r="H52" s="118">
        <f t="shared" si="13"/>
        <v>0</v>
      </c>
      <c r="I52" s="118">
        <f t="shared" si="13"/>
        <v>0</v>
      </c>
      <c r="J52" s="118">
        <f t="shared" si="13"/>
        <v>0</v>
      </c>
      <c r="K52" s="118">
        <f t="shared" si="13"/>
        <v>0</v>
      </c>
      <c r="L52" s="118">
        <f t="shared" si="13"/>
        <v>0</v>
      </c>
      <c r="M52" s="118">
        <f t="shared" si="13"/>
        <v>0</v>
      </c>
      <c r="N52" s="118">
        <f t="shared" si="13"/>
        <v>0</v>
      </c>
      <c r="O52" s="118">
        <f t="shared" si="13"/>
        <v>0</v>
      </c>
      <c r="P52" s="118">
        <f t="shared" si="13"/>
        <v>8875665</v>
      </c>
      <c r="Q52" s="118">
        <f t="shared" si="13"/>
        <v>1223447.51</v>
      </c>
      <c r="R52" s="118">
        <f t="shared" si="13"/>
        <v>2415884.7999999998</v>
      </c>
      <c r="S52" s="118">
        <f t="shared" si="13"/>
        <v>2020756.79</v>
      </c>
      <c r="T52" s="118">
        <f t="shared" si="13"/>
        <v>0</v>
      </c>
      <c r="U52" s="118">
        <f t="shared" si="13"/>
        <v>1195605.02</v>
      </c>
      <c r="V52" s="118">
        <f t="shared" si="13"/>
        <v>8167838.5999999996</v>
      </c>
      <c r="W52" s="118">
        <f t="shared" ref="W52" si="14">SUM(W53:W61)</f>
        <v>22525303.510000002</v>
      </c>
      <c r="X52" s="118">
        <f t="shared" si="13"/>
        <v>27080743.399999999</v>
      </c>
      <c r="Y52" s="118">
        <f>SUM(Y53:Y61)</f>
        <v>73505244.63000001</v>
      </c>
    </row>
    <row r="53" spans="1:25" ht="27" customHeight="1" x14ac:dyDescent="0.2">
      <c r="A53" s="119" t="s">
        <v>65</v>
      </c>
      <c r="B53" s="120">
        <v>24200000</v>
      </c>
      <c r="C53" s="120">
        <v>15703730.699999999</v>
      </c>
      <c r="D53" s="124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1"/>
      <c r="P53" s="121">
        <v>8401305</v>
      </c>
      <c r="Q53" s="121">
        <v>1099547.51</v>
      </c>
      <c r="R53" s="121">
        <v>2317826.7999999998</v>
      </c>
      <c r="S53" s="121">
        <v>899579.79</v>
      </c>
      <c r="T53" s="121"/>
      <c r="U53" s="121">
        <v>628940</v>
      </c>
      <c r="V53" s="121">
        <v>6127838.5999999996</v>
      </c>
      <c r="W53" s="121">
        <v>17598991.390000001</v>
      </c>
      <c r="X53" s="121">
        <v>2497975.2000000002</v>
      </c>
      <c r="Y53" s="122">
        <f t="shared" ref="Y53:Y61" si="15">+D53+E53+F53+G53+H53+I53+J53+K53+L53+M53+N53+O53+P53+Q53+S53+R53+T53+U53+V53+X53+W53</f>
        <v>39572004.290000007</v>
      </c>
    </row>
    <row r="54" spans="1:25" ht="42" customHeight="1" x14ac:dyDescent="0.2">
      <c r="A54" s="125" t="s">
        <v>66</v>
      </c>
      <c r="B54" s="120">
        <v>1100000</v>
      </c>
      <c r="C54" s="120">
        <v>421238.06</v>
      </c>
      <c r="D54" s="124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  <c r="P54" s="121">
        <v>28320</v>
      </c>
      <c r="Q54" s="121"/>
      <c r="R54" s="121">
        <v>98058</v>
      </c>
      <c r="S54" s="121">
        <v>444860</v>
      </c>
      <c r="T54" s="121"/>
      <c r="U54" s="121"/>
      <c r="V54" s="121"/>
      <c r="W54" s="121"/>
      <c r="X54" s="121">
        <v>950000.06</v>
      </c>
      <c r="Y54" s="122">
        <f t="shared" si="15"/>
        <v>1521238.06</v>
      </c>
    </row>
    <row r="55" spans="1:25" ht="27" customHeight="1" x14ac:dyDescent="0.2">
      <c r="A55" s="125" t="s">
        <v>67</v>
      </c>
      <c r="B55" s="120">
        <v>250000</v>
      </c>
      <c r="C55" s="120">
        <v>-205000</v>
      </c>
      <c r="D55" s="124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1"/>
      <c r="P55" s="121"/>
      <c r="Q55" s="121"/>
      <c r="R55" s="121"/>
      <c r="S55" s="121"/>
      <c r="T55" s="121"/>
      <c r="U55" s="121"/>
      <c r="V55" s="121"/>
      <c r="W55" s="121"/>
      <c r="X55" s="121">
        <v>14160</v>
      </c>
      <c r="Y55" s="122">
        <f t="shared" si="15"/>
        <v>14160</v>
      </c>
    </row>
    <row r="56" spans="1:25" ht="38.25" customHeight="1" x14ac:dyDescent="0.2">
      <c r="A56" s="125" t="s">
        <v>68</v>
      </c>
      <c r="B56" s="120">
        <v>11850000</v>
      </c>
      <c r="C56" s="120">
        <v>-199971.39</v>
      </c>
      <c r="D56" s="124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1"/>
      <c r="P56" s="121"/>
      <c r="Q56" s="121"/>
      <c r="R56" s="121"/>
      <c r="S56" s="121">
        <v>0</v>
      </c>
      <c r="T56" s="121"/>
      <c r="U56" s="121">
        <v>304785.74</v>
      </c>
      <c r="V56" s="121">
        <v>0</v>
      </c>
      <c r="W56" s="121">
        <v>55000</v>
      </c>
      <c r="X56" s="121">
        <v>10637200</v>
      </c>
      <c r="Y56" s="122">
        <f t="shared" si="15"/>
        <v>10996985.74</v>
      </c>
    </row>
    <row r="57" spans="1:25" ht="27" customHeight="1" x14ac:dyDescent="0.2">
      <c r="A57" s="119" t="s">
        <v>69</v>
      </c>
      <c r="B57" s="120">
        <v>8600000</v>
      </c>
      <c r="C57" s="120">
        <v>-3802621.4</v>
      </c>
      <c r="D57" s="124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1"/>
      <c r="P57" s="121">
        <v>446040</v>
      </c>
      <c r="Q57" s="121">
        <v>123900</v>
      </c>
      <c r="R57" s="121">
        <v>0</v>
      </c>
      <c r="S57" s="121">
        <v>676317</v>
      </c>
      <c r="T57" s="121"/>
      <c r="U57" s="121"/>
      <c r="V57" s="121"/>
      <c r="W57" s="121">
        <v>62000.02</v>
      </c>
      <c r="X57" s="121">
        <v>1135370.44</v>
      </c>
      <c r="Y57" s="122">
        <f t="shared" si="15"/>
        <v>2443627.46</v>
      </c>
    </row>
    <row r="58" spans="1:25" ht="27" customHeight="1" x14ac:dyDescent="0.2">
      <c r="A58" s="119" t="s">
        <v>70</v>
      </c>
      <c r="B58" s="120">
        <v>3000000</v>
      </c>
      <c r="C58" s="120">
        <v>10345000</v>
      </c>
      <c r="D58" s="124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1"/>
      <c r="P58" s="121"/>
      <c r="Q58" s="121"/>
      <c r="R58" s="121"/>
      <c r="S58" s="121"/>
      <c r="T58" s="121"/>
      <c r="U58" s="121">
        <v>877920</v>
      </c>
      <c r="V58" s="121">
        <v>0</v>
      </c>
      <c r="W58" s="121">
        <v>526502.1</v>
      </c>
      <c r="X58" s="121">
        <v>11816537.699999999</v>
      </c>
      <c r="Y58" s="122">
        <f t="shared" si="15"/>
        <v>13220959.799999999</v>
      </c>
    </row>
    <row r="59" spans="1:25" ht="27" customHeight="1" x14ac:dyDescent="0.2">
      <c r="A59" s="119" t="s">
        <v>71</v>
      </c>
      <c r="B59" s="120"/>
      <c r="C59" s="120"/>
      <c r="D59" s="124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1"/>
      <c r="P59" s="121"/>
      <c r="Q59" s="121"/>
      <c r="R59" s="121"/>
      <c r="S59" s="121"/>
      <c r="T59" s="121"/>
      <c r="U59" s="121">
        <v>-616040.72</v>
      </c>
      <c r="V59" s="121">
        <v>0</v>
      </c>
      <c r="W59" s="121">
        <v>0</v>
      </c>
      <c r="X59" s="121">
        <v>0</v>
      </c>
      <c r="Y59" s="122">
        <f t="shared" si="15"/>
        <v>-616040.72</v>
      </c>
    </row>
    <row r="60" spans="1:25" ht="27" customHeight="1" x14ac:dyDescent="0.2">
      <c r="A60" s="119" t="s">
        <v>72</v>
      </c>
      <c r="B60" s="120">
        <v>1109661</v>
      </c>
      <c r="C60" s="120">
        <v>5214000</v>
      </c>
      <c r="D60" s="124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1"/>
      <c r="P60" s="121"/>
      <c r="Q60" s="121"/>
      <c r="R60" s="121"/>
      <c r="S60" s="121"/>
      <c r="T60" s="121"/>
      <c r="U60" s="121"/>
      <c r="V60" s="121">
        <v>2040000</v>
      </c>
      <c r="W60" s="121">
        <v>4282810</v>
      </c>
      <c r="X60" s="121">
        <v>0</v>
      </c>
      <c r="Y60" s="122">
        <f t="shared" si="15"/>
        <v>6322810</v>
      </c>
    </row>
    <row r="61" spans="1:25" ht="36.75" customHeight="1" x14ac:dyDescent="0.2">
      <c r="A61" s="125" t="s">
        <v>73</v>
      </c>
      <c r="B61" s="120">
        <v>2000000</v>
      </c>
      <c r="C61" s="120">
        <v>-1970000</v>
      </c>
      <c r="D61" s="124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1"/>
      <c r="P61" s="121"/>
      <c r="Q61" s="121"/>
      <c r="R61" s="121"/>
      <c r="S61" s="121"/>
      <c r="T61" s="121"/>
      <c r="U61" s="121"/>
      <c r="V61" s="121"/>
      <c r="W61" s="121"/>
      <c r="X61" s="121">
        <v>29500</v>
      </c>
      <c r="Y61" s="122">
        <f t="shared" si="15"/>
        <v>29500</v>
      </c>
    </row>
    <row r="62" spans="1:25" ht="27" customHeight="1" x14ac:dyDescent="0.2">
      <c r="A62" s="116" t="s">
        <v>74</v>
      </c>
      <c r="B62" s="118">
        <f>SUM(B63:B65)</f>
        <v>10000000</v>
      </c>
      <c r="C62" s="118">
        <f>SUM(C63:C65)</f>
        <v>-3822889</v>
      </c>
      <c r="D62" s="126">
        <f>SUM(D63:D65)</f>
        <v>0</v>
      </c>
      <c r="E62" s="118">
        <f t="shared" ref="E62:X62" si="16">SUM(E63:E65)</f>
        <v>0</v>
      </c>
      <c r="F62" s="118">
        <f t="shared" si="16"/>
        <v>0</v>
      </c>
      <c r="G62" s="118">
        <f t="shared" si="16"/>
        <v>0</v>
      </c>
      <c r="H62" s="118">
        <f t="shared" si="16"/>
        <v>0</v>
      </c>
      <c r="I62" s="118">
        <f t="shared" si="16"/>
        <v>0</v>
      </c>
      <c r="J62" s="118">
        <f t="shared" si="16"/>
        <v>0</v>
      </c>
      <c r="K62" s="118">
        <f t="shared" si="16"/>
        <v>0</v>
      </c>
      <c r="L62" s="118">
        <f t="shared" si="16"/>
        <v>0</v>
      </c>
      <c r="M62" s="118">
        <f t="shared" si="16"/>
        <v>0</v>
      </c>
      <c r="N62" s="118">
        <f t="shared" si="16"/>
        <v>0</v>
      </c>
      <c r="O62" s="118">
        <f t="shared" si="16"/>
        <v>3741692.71</v>
      </c>
      <c r="P62" s="118">
        <f t="shared" si="16"/>
        <v>0</v>
      </c>
      <c r="Q62" s="118">
        <f t="shared" si="16"/>
        <v>0</v>
      </c>
      <c r="R62" s="118">
        <f t="shared" si="16"/>
        <v>2838958.07</v>
      </c>
      <c r="S62" s="118">
        <f t="shared" si="16"/>
        <v>0</v>
      </c>
      <c r="T62" s="118">
        <f t="shared" si="16"/>
        <v>0</v>
      </c>
      <c r="U62" s="118">
        <f t="shared" si="16"/>
        <v>0</v>
      </c>
      <c r="V62" s="118">
        <f t="shared" si="16"/>
        <v>0</v>
      </c>
      <c r="W62" s="118">
        <f t="shared" ref="W62" si="17">SUM(W63:W65)</f>
        <v>-4322.46</v>
      </c>
      <c r="X62" s="118">
        <f t="shared" si="16"/>
        <v>0</v>
      </c>
      <c r="Y62" s="118">
        <f>SUM(Y63:Y65)</f>
        <v>6576328.3199999994</v>
      </c>
    </row>
    <row r="63" spans="1:25" ht="27" customHeight="1" x14ac:dyDescent="0.2">
      <c r="A63" s="119" t="s">
        <v>75</v>
      </c>
      <c r="B63" s="120">
        <v>10000000</v>
      </c>
      <c r="C63" s="120">
        <v>-3822889</v>
      </c>
      <c r="D63" s="124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1">
        <v>3741692.71</v>
      </c>
      <c r="P63" s="121">
        <v>0</v>
      </c>
      <c r="Q63" s="121">
        <v>0</v>
      </c>
      <c r="R63" s="121">
        <v>2838958.07</v>
      </c>
      <c r="S63" s="121">
        <v>0</v>
      </c>
      <c r="T63" s="121"/>
      <c r="U63" s="121"/>
      <c r="V63" s="121"/>
      <c r="W63" s="121">
        <v>-4322.46</v>
      </c>
      <c r="X63" s="121">
        <v>0</v>
      </c>
      <c r="Y63" s="122">
        <f t="shared" ref="Y63:Y69" si="18">+D63+E63+F63+G63+H63+I63+J63+K63+L63+M63+N63+O63+P63+Q63+S63+R63+T63+U63+V63+X63+W63</f>
        <v>6576328.3199999994</v>
      </c>
    </row>
    <row r="64" spans="1:25" ht="27" customHeight="1" x14ac:dyDescent="0.2">
      <c r="A64" s="119" t="s">
        <v>76</v>
      </c>
      <c r="B64" s="120"/>
      <c r="C64" s="120"/>
      <c r="D64" s="124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2">
        <f t="shared" si="18"/>
        <v>0</v>
      </c>
    </row>
    <row r="65" spans="1:25" ht="27" customHeight="1" x14ac:dyDescent="0.2">
      <c r="A65" s="119" t="s">
        <v>77</v>
      </c>
      <c r="B65" s="120"/>
      <c r="C65" s="120"/>
      <c r="D65" s="124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2">
        <f t="shared" si="18"/>
        <v>0</v>
      </c>
    </row>
    <row r="66" spans="1:25" ht="44.25" customHeight="1" x14ac:dyDescent="0.2">
      <c r="A66" s="125" t="s">
        <v>78</v>
      </c>
      <c r="B66" s="120"/>
      <c r="C66" s="120"/>
      <c r="D66" s="124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2">
        <f t="shared" si="18"/>
        <v>0</v>
      </c>
    </row>
    <row r="67" spans="1:25" ht="42" customHeight="1" x14ac:dyDescent="0.2">
      <c r="A67" s="127" t="s">
        <v>79</v>
      </c>
      <c r="B67" s="118"/>
      <c r="C67" s="118"/>
      <c r="D67" s="126"/>
      <c r="E67" s="118"/>
      <c r="F67" s="118"/>
      <c r="G67" s="118"/>
      <c r="H67" s="118"/>
      <c r="I67" s="118"/>
      <c r="J67" s="118"/>
      <c r="K67" s="118"/>
      <c r="L67" s="118"/>
      <c r="M67" s="118"/>
      <c r="N67" s="120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2">
        <f t="shared" si="18"/>
        <v>0</v>
      </c>
    </row>
    <row r="68" spans="1:25" ht="27" customHeight="1" x14ac:dyDescent="0.2">
      <c r="A68" s="119" t="s">
        <v>80</v>
      </c>
      <c r="B68" s="120"/>
      <c r="C68" s="120"/>
      <c r="D68" s="124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2">
        <f t="shared" si="18"/>
        <v>0</v>
      </c>
    </row>
    <row r="69" spans="1:25" ht="39.75" customHeight="1" x14ac:dyDescent="0.2">
      <c r="A69" s="125" t="s">
        <v>81</v>
      </c>
      <c r="B69" s="120"/>
      <c r="C69" s="120"/>
      <c r="D69" s="124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2">
        <f t="shared" si="18"/>
        <v>0</v>
      </c>
    </row>
    <row r="70" spans="1:25" ht="27" customHeight="1" x14ac:dyDescent="0.2">
      <c r="A70" s="116" t="s">
        <v>82</v>
      </c>
      <c r="B70" s="118">
        <f>SUM(B71:B73)</f>
        <v>0</v>
      </c>
      <c r="C70" s="118">
        <f>SUM(C71:C73)</f>
        <v>0</v>
      </c>
      <c r="D70" s="126">
        <f>SUM(D71:D73)</f>
        <v>0</v>
      </c>
      <c r="E70" s="118">
        <f t="shared" ref="E70:Q70" si="19">SUM(E71:E73)</f>
        <v>0</v>
      </c>
      <c r="F70" s="118">
        <f t="shared" si="19"/>
        <v>0</v>
      </c>
      <c r="G70" s="118">
        <f t="shared" si="19"/>
        <v>0</v>
      </c>
      <c r="H70" s="118">
        <f t="shared" si="19"/>
        <v>0</v>
      </c>
      <c r="I70" s="118">
        <f t="shared" si="19"/>
        <v>0</v>
      </c>
      <c r="J70" s="118">
        <f t="shared" si="19"/>
        <v>0</v>
      </c>
      <c r="K70" s="118">
        <f t="shared" si="19"/>
        <v>0</v>
      </c>
      <c r="L70" s="118">
        <f t="shared" si="19"/>
        <v>0</v>
      </c>
      <c r="M70" s="118">
        <f t="shared" si="19"/>
        <v>0</v>
      </c>
      <c r="N70" s="118">
        <f t="shared" si="19"/>
        <v>0</v>
      </c>
      <c r="O70" s="118">
        <f t="shared" si="19"/>
        <v>0</v>
      </c>
      <c r="P70" s="118">
        <f t="shared" si="19"/>
        <v>0</v>
      </c>
      <c r="Q70" s="118">
        <f t="shared" si="19"/>
        <v>0</v>
      </c>
      <c r="R70" s="118" t="s">
        <v>132</v>
      </c>
      <c r="S70" s="118" t="s">
        <v>132</v>
      </c>
      <c r="T70" s="118"/>
      <c r="U70" s="118"/>
      <c r="V70" s="118"/>
      <c r="W70" s="118"/>
      <c r="X70" s="118"/>
      <c r="Y70" s="122">
        <f t="shared" ref="Y70:Y73" si="20">+D70+E70+F70+G70+H70+I70+J70+K70+L70+M70+N70+O70</f>
        <v>0</v>
      </c>
    </row>
    <row r="71" spans="1:25" ht="27" customHeight="1" x14ac:dyDescent="0.2">
      <c r="A71" s="119" t="s">
        <v>83</v>
      </c>
      <c r="B71" s="120"/>
      <c r="C71" s="120"/>
      <c r="D71" s="124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2">
        <f t="shared" si="20"/>
        <v>0</v>
      </c>
    </row>
    <row r="72" spans="1:25" ht="27" customHeight="1" x14ac:dyDescent="0.2">
      <c r="A72" s="119" t="s">
        <v>84</v>
      </c>
      <c r="B72" s="120"/>
      <c r="C72" s="120"/>
      <c r="D72" s="124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2">
        <f t="shared" si="20"/>
        <v>0</v>
      </c>
    </row>
    <row r="73" spans="1:25" ht="42" customHeight="1" x14ac:dyDescent="0.2">
      <c r="A73" s="125" t="s">
        <v>85</v>
      </c>
      <c r="B73" s="120"/>
      <c r="C73" s="120"/>
      <c r="D73" s="124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2">
        <f t="shared" si="20"/>
        <v>0</v>
      </c>
    </row>
    <row r="74" spans="1:25" ht="27" customHeight="1" x14ac:dyDescent="0.2">
      <c r="A74" s="116" t="s">
        <v>86</v>
      </c>
      <c r="B74" s="128"/>
      <c r="C74" s="128"/>
      <c r="D74" s="129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</row>
    <row r="75" spans="1:25" ht="27" customHeight="1" x14ac:dyDescent="0.2">
      <c r="A75" s="116" t="s">
        <v>87</v>
      </c>
      <c r="B75" s="128"/>
      <c r="C75" s="128"/>
      <c r="D75" s="129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2">
        <f t="shared" ref="Y75:Y82" si="21">+D75+E75+F75+G75+H75+I75+J75+K75+L75+M75+N75+O75</f>
        <v>0</v>
      </c>
    </row>
    <row r="76" spans="1:25" ht="27" customHeight="1" x14ac:dyDescent="0.2">
      <c r="A76" s="125" t="s">
        <v>88</v>
      </c>
      <c r="B76" s="132"/>
      <c r="C76" s="132"/>
      <c r="D76" s="133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2">
        <f t="shared" si="21"/>
        <v>0</v>
      </c>
    </row>
    <row r="77" spans="1:25" ht="27" customHeight="1" x14ac:dyDescent="0.2">
      <c r="A77" s="125" t="s">
        <v>89</v>
      </c>
      <c r="B77" s="132"/>
      <c r="C77" s="132"/>
      <c r="D77" s="133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2">
        <f t="shared" si="21"/>
        <v>0</v>
      </c>
    </row>
    <row r="78" spans="1:25" ht="27" customHeight="1" x14ac:dyDescent="0.2">
      <c r="A78" s="116" t="s">
        <v>90</v>
      </c>
      <c r="B78" s="128"/>
      <c r="C78" s="128"/>
      <c r="D78" s="128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2">
        <f t="shared" si="21"/>
        <v>0</v>
      </c>
    </row>
    <row r="79" spans="1:25" ht="27" customHeight="1" x14ac:dyDescent="0.2">
      <c r="A79" s="119" t="s">
        <v>91</v>
      </c>
      <c r="B79" s="132"/>
      <c r="C79" s="132"/>
      <c r="D79" s="132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2">
        <f t="shared" si="21"/>
        <v>0</v>
      </c>
    </row>
    <row r="80" spans="1:25" ht="27" customHeight="1" x14ac:dyDescent="0.2">
      <c r="A80" s="119" t="s">
        <v>92</v>
      </c>
      <c r="B80" s="132"/>
      <c r="C80" s="132"/>
      <c r="D80" s="132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2">
        <f t="shared" si="21"/>
        <v>0</v>
      </c>
    </row>
    <row r="81" spans="1:25" ht="27" customHeight="1" x14ac:dyDescent="0.2">
      <c r="A81" s="116" t="s">
        <v>93</v>
      </c>
      <c r="B81" s="128"/>
      <c r="C81" s="128"/>
      <c r="D81" s="128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2">
        <f t="shared" si="21"/>
        <v>0</v>
      </c>
    </row>
    <row r="82" spans="1:25" ht="27" customHeight="1" x14ac:dyDescent="0.2">
      <c r="A82" s="119" t="s">
        <v>94</v>
      </c>
      <c r="B82" s="132"/>
      <c r="C82" s="132"/>
      <c r="D82" s="132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2">
        <f t="shared" si="21"/>
        <v>0</v>
      </c>
    </row>
    <row r="83" spans="1:25" ht="24.95" customHeight="1" x14ac:dyDescent="0.2">
      <c r="A83" s="134" t="s">
        <v>95</v>
      </c>
      <c r="B83" s="135">
        <f>+B10+B16+B26+B36+B44+B52+B62+B67+B70</f>
        <v>1202938070</v>
      </c>
      <c r="C83" s="135">
        <f>+C10+C16+C26+C36+C44+C52+C62+C67+C70</f>
        <v>297513698.5</v>
      </c>
      <c r="D83" s="135">
        <f>+D10+D16+D26+D36+D44+D52+D62+D67+D70</f>
        <v>42591893.619999997</v>
      </c>
      <c r="E83" s="135">
        <f>+E10+E16+E26+E36+E44+E52+E62+E67+E70</f>
        <v>65818005.850000001</v>
      </c>
      <c r="F83" s="135">
        <f t="shared" ref="F83:P83" si="22">+F10+F16+F26+F36+F44+F52+F62+F67+F70</f>
        <v>0</v>
      </c>
      <c r="G83" s="135">
        <f t="shared" si="22"/>
        <v>0</v>
      </c>
      <c r="H83" s="135">
        <f t="shared" si="22"/>
        <v>0</v>
      </c>
      <c r="I83" s="135">
        <f t="shared" si="22"/>
        <v>0</v>
      </c>
      <c r="J83" s="135">
        <f t="shared" si="22"/>
        <v>0</v>
      </c>
      <c r="K83" s="135">
        <f t="shared" si="22"/>
        <v>0</v>
      </c>
      <c r="L83" s="135">
        <f t="shared" si="22"/>
        <v>0</v>
      </c>
      <c r="M83" s="135">
        <f t="shared" si="22"/>
        <v>0</v>
      </c>
      <c r="N83" s="135">
        <f t="shared" si="22"/>
        <v>0</v>
      </c>
      <c r="O83" s="135">
        <f t="shared" si="22"/>
        <v>119614467.7</v>
      </c>
      <c r="P83" s="135">
        <f t="shared" si="22"/>
        <v>100788107.15000001</v>
      </c>
      <c r="Q83" s="135">
        <f>+Q10+Q16+Q26+Q36+Q44+Q52+Q62+Q67+Q70</f>
        <v>165706340.30000001</v>
      </c>
      <c r="R83" s="135">
        <f t="shared" ref="R83:Y83" si="23">+R62+R52+R26+R16+R10</f>
        <v>57920372.439999998</v>
      </c>
      <c r="S83" s="135">
        <f t="shared" si="23"/>
        <v>189489374.64999998</v>
      </c>
      <c r="T83" s="135">
        <f t="shared" si="23"/>
        <v>53326013.819999993</v>
      </c>
      <c r="U83" s="135">
        <f t="shared" si="23"/>
        <v>249703551.85000002</v>
      </c>
      <c r="V83" s="135">
        <f t="shared" si="23"/>
        <v>83795243.900000006</v>
      </c>
      <c r="W83" s="135">
        <f t="shared" ref="W83" si="24">+W62+W52+W26+W16+W10</f>
        <v>158453926.88999999</v>
      </c>
      <c r="X83" s="135">
        <f t="shared" si="23"/>
        <v>189968380.58999997</v>
      </c>
      <c r="Y83" s="135">
        <f t="shared" si="23"/>
        <v>1477175678.7600002</v>
      </c>
    </row>
    <row r="84" spans="1:25" ht="17.25" customHeight="1" x14ac:dyDescent="0.2">
      <c r="A84" s="136" t="s">
        <v>113</v>
      </c>
      <c r="I84" s="137"/>
    </row>
    <row r="85" spans="1:25" x14ac:dyDescent="0.2">
      <c r="A85" s="138" t="s">
        <v>114</v>
      </c>
      <c r="B85" s="110"/>
      <c r="D85" s="110"/>
      <c r="I85" s="110"/>
      <c r="L85" s="139"/>
      <c r="Q85" s="110"/>
      <c r="R85" s="110"/>
      <c r="S85" s="110"/>
      <c r="T85" s="110"/>
      <c r="U85" s="110"/>
      <c r="V85" s="110"/>
      <c r="W85" s="110"/>
      <c r="X85" s="110"/>
    </row>
    <row r="86" spans="1:25" ht="25.5" x14ac:dyDescent="0.2">
      <c r="A86" s="138" t="s">
        <v>115</v>
      </c>
      <c r="D86" s="110"/>
      <c r="Y86" s="110"/>
    </row>
    <row r="87" spans="1:25" ht="25.5" x14ac:dyDescent="0.2">
      <c r="A87" s="138" t="s">
        <v>116</v>
      </c>
    </row>
    <row r="88" spans="1:25" x14ac:dyDescent="0.2">
      <c r="A88" s="138" t="s">
        <v>117</v>
      </c>
    </row>
    <row r="89" spans="1:25" x14ac:dyDescent="0.2">
      <c r="A89" s="138" t="s">
        <v>118</v>
      </c>
    </row>
    <row r="90" spans="1:25" x14ac:dyDescent="0.2">
      <c r="A90" s="138" t="s">
        <v>119</v>
      </c>
    </row>
    <row r="91" spans="1:25" x14ac:dyDescent="0.2">
      <c r="A91" s="140"/>
    </row>
    <row r="92" spans="1:25" x14ac:dyDescent="0.2">
      <c r="A92" s="148" t="s">
        <v>113</v>
      </c>
    </row>
    <row r="93" spans="1:25" x14ac:dyDescent="0.2">
      <c r="A93" s="107" t="s">
        <v>137</v>
      </c>
    </row>
    <row r="94" spans="1:25" ht="15.75" customHeight="1" x14ac:dyDescent="0.2">
      <c r="A94" s="146" t="s">
        <v>138</v>
      </c>
      <c r="B94" s="146"/>
      <c r="C94" s="146"/>
      <c r="D94" s="146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42"/>
      <c r="T94" s="142"/>
      <c r="U94" s="141"/>
      <c r="V94" s="141"/>
      <c r="W94" s="141"/>
      <c r="X94" s="141"/>
      <c r="Y94" s="109"/>
    </row>
    <row r="95" spans="1:25" x14ac:dyDescent="0.2">
      <c r="A95" s="147" t="s">
        <v>139</v>
      </c>
      <c r="B95" s="147"/>
      <c r="C95" s="147"/>
      <c r="D95" s="147"/>
      <c r="S95" s="144"/>
      <c r="T95" s="144"/>
      <c r="U95" s="143"/>
      <c r="V95" s="143"/>
      <c r="W95" s="143"/>
      <c r="X95" s="143"/>
    </row>
    <row r="96" spans="1:25" ht="13.5" customHeight="1" x14ac:dyDescent="0.2">
      <c r="A96" s="147" t="s">
        <v>140</v>
      </c>
      <c r="B96" s="147"/>
      <c r="C96" s="147"/>
      <c r="D96" s="147"/>
      <c r="E96" s="109"/>
    </row>
    <row r="97" spans="1:4" x14ac:dyDescent="0.2">
      <c r="A97" s="107" t="s">
        <v>141</v>
      </c>
      <c r="B97" s="107"/>
      <c r="C97" s="107"/>
      <c r="D97" s="107"/>
    </row>
    <row r="98" spans="1:4" x14ac:dyDescent="0.2">
      <c r="A98" s="147" t="s">
        <v>142</v>
      </c>
      <c r="B98" s="147"/>
      <c r="C98" s="147"/>
      <c r="D98" s="147"/>
    </row>
    <row r="99" spans="1:4" x14ac:dyDescent="0.2">
      <c r="A99" s="142"/>
      <c r="B99" s="142"/>
      <c r="C99" s="142"/>
    </row>
    <row r="100" spans="1:4" x14ac:dyDescent="0.2">
      <c r="A100" s="145" t="s">
        <v>97</v>
      </c>
      <c r="B100" s="145"/>
      <c r="C100" s="145"/>
    </row>
    <row r="101" spans="1:4" ht="21" customHeight="1" x14ac:dyDescent="0.2">
      <c r="A101" s="108" t="s">
        <v>98</v>
      </c>
    </row>
    <row r="102" spans="1:4" x14ac:dyDescent="0.2">
      <c r="A102" s="144"/>
      <c r="B102" s="144"/>
      <c r="C102" s="144"/>
    </row>
  </sheetData>
  <mergeCells count="17">
    <mergeCell ref="A95:D95"/>
    <mergeCell ref="A96:D96"/>
    <mergeCell ref="A98:D98"/>
    <mergeCell ref="A102:C102"/>
    <mergeCell ref="A1:Y1"/>
    <mergeCell ref="A2:Y2"/>
    <mergeCell ref="A3:Y3"/>
    <mergeCell ref="A4:Y4"/>
    <mergeCell ref="A5:Y5"/>
    <mergeCell ref="A7:A8"/>
    <mergeCell ref="B7:B8"/>
    <mergeCell ref="C7:C8"/>
    <mergeCell ref="D7:Y7"/>
    <mergeCell ref="S94:T94"/>
    <mergeCell ref="S95:T95"/>
    <mergeCell ref="A99:C99"/>
    <mergeCell ref="A94:D94"/>
  </mergeCells>
  <pageMargins left="0.39370078740157483" right="0.27559055118110237" top="0.59055118110236227" bottom="0.51181102362204722" header="0.31496062992125984" footer="0.31496062992125984"/>
  <pageSetup paperSize="5" scale="60" orientation="landscape" r:id="rId1"/>
  <rowBreaks count="3" manualBreakCount="3">
    <brk id="33" max="24" man="1"/>
    <brk id="54" max="24" man="1"/>
    <brk id="73" max="2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03"/>
  <sheetViews>
    <sheetView view="pageBreakPreview" topLeftCell="B76" zoomScale="60" zoomScaleNormal="100" workbookViewId="0">
      <selection activeCell="B4" sqref="B4:Q4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78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37"/>
    </row>
    <row r="2" spans="2:18" ht="21" customHeight="1" x14ac:dyDescent="0.3">
      <c r="B2" s="80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36"/>
    </row>
    <row r="3" spans="2:18" ht="18.75" x14ac:dyDescent="0.3">
      <c r="B3" s="82">
        <v>2022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37"/>
    </row>
    <row r="4" spans="2:18" ht="15.75" customHeight="1" x14ac:dyDescent="0.3">
      <c r="B4" s="84" t="s">
        <v>2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86" t="s">
        <v>4</v>
      </c>
      <c r="C7" s="87" t="s">
        <v>5</v>
      </c>
      <c r="D7" s="87" t="s">
        <v>6</v>
      </c>
      <c r="E7" s="90" t="s">
        <v>7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2"/>
    </row>
    <row r="8" spans="2:18" ht="30" customHeight="1" x14ac:dyDescent="0.35">
      <c r="B8" s="86"/>
      <c r="C8" s="88"/>
      <c r="D8" s="88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112873147.72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63454501.549999997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52589872.399999999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2897000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7967629.1500000004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13306796.84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4136497.95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488754.68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273230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2143404.0100000002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1369799.12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843209.61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1581018.27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2442883.2000000002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34303911.799999997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156940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697391.8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1807937.53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1746558.53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112873147.72</v>
      </c>
    </row>
    <row r="85" spans="2:17" ht="18.75" x14ac:dyDescent="0.3">
      <c r="B85" s="36" t="s">
        <v>104</v>
      </c>
    </row>
    <row r="86" spans="2:17" ht="18.75" x14ac:dyDescent="0.3">
      <c r="B86" s="37" t="s">
        <v>105</v>
      </c>
    </row>
    <row r="87" spans="2:17" ht="18.75" x14ac:dyDescent="0.3">
      <c r="B87" s="37" t="s">
        <v>106</v>
      </c>
    </row>
    <row r="88" spans="2:17" ht="18.75" x14ac:dyDescent="0.3">
      <c r="B88" s="36" t="s">
        <v>107</v>
      </c>
    </row>
    <row r="89" spans="2:17" ht="18.75" x14ac:dyDescent="0.3">
      <c r="B89" s="37" t="s">
        <v>108</v>
      </c>
    </row>
    <row r="90" spans="2:17" ht="18.75" x14ac:dyDescent="0.3">
      <c r="B90" s="37" t="s">
        <v>109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18.75" x14ac:dyDescent="0.3">
      <c r="B94" s="37"/>
    </row>
    <row r="95" spans="2:17" ht="18.75" x14ac:dyDescent="0.3">
      <c r="B95" s="37"/>
    </row>
    <row r="97" spans="1:17" ht="33.75" customHeight="1" x14ac:dyDescent="0.35">
      <c r="A97" s="1" t="s">
        <v>96</v>
      </c>
      <c r="B97" s="27" t="s">
        <v>102</v>
      </c>
      <c r="C97" s="75" t="s">
        <v>99</v>
      </c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</row>
    <row r="98" spans="1:17" ht="23.25" x14ac:dyDescent="0.35">
      <c r="B98" s="28" t="s">
        <v>101</v>
      </c>
      <c r="C98" s="89" t="s">
        <v>103</v>
      </c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</row>
    <row r="99" spans="1:17" ht="23.25" x14ac:dyDescent="0.35">
      <c r="B99" s="20"/>
      <c r="C99" s="20"/>
      <c r="D99" s="20"/>
    </row>
    <row r="100" spans="1:17" ht="23.25" x14ac:dyDescent="0.35">
      <c r="B100" s="76"/>
      <c r="C100" s="76"/>
      <c r="D100" s="76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7"/>
      <c r="C103" s="77"/>
      <c r="D103" s="77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78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2:17" ht="21" customHeight="1" x14ac:dyDescent="0.25">
      <c r="B2" s="80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2:17" ht="15.75" x14ac:dyDescent="0.25">
      <c r="B3" s="82">
        <v>2022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2:17" ht="15.75" customHeight="1" x14ac:dyDescent="0.25">
      <c r="B4" s="84" t="s">
        <v>2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2:17" ht="15.75" customHeight="1" x14ac:dyDescent="0.25">
      <c r="B5" s="26" t="s">
        <v>3</v>
      </c>
      <c r="C5" s="26"/>
      <c r="D5" s="26"/>
    </row>
    <row r="7" spans="2:17" ht="15" customHeight="1" x14ac:dyDescent="0.25">
      <c r="B7" s="86" t="s">
        <v>4</v>
      </c>
      <c r="C7" s="87" t="s">
        <v>5</v>
      </c>
      <c r="D7" s="87" t="s">
        <v>6</v>
      </c>
      <c r="E7" s="90" t="s">
        <v>7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2"/>
    </row>
    <row r="8" spans="2:17" ht="24" customHeight="1" x14ac:dyDescent="0.35">
      <c r="B8" s="86"/>
      <c r="C8" s="88"/>
      <c r="D8" s="88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7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34516386.939999998</v>
      </c>
    </row>
    <row r="10" spans="2:17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31761117.390000001</v>
      </c>
    </row>
    <row r="11" spans="2:17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26334286.199999999</v>
      </c>
    </row>
    <row r="12" spans="2:17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/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1437000</v>
      </c>
    </row>
    <row r="13" spans="2:17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7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7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3989831.19</v>
      </c>
    </row>
    <row r="16" spans="2:17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-12331512</v>
      </c>
      <c r="E16" s="9">
        <f t="shared" ref="E16:P16" si="4">SUM(E17:E25)</f>
        <v>2755269.55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2755269.55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1991078.74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0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565259.18000000005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0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0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-4500000</v>
      </c>
      <c r="E24" s="11">
        <v>198931.63</v>
      </c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198931.63</v>
      </c>
    </row>
    <row r="25" spans="2:17" s="4" customFormat="1" ht="27" customHeight="1" x14ac:dyDescent="0.35">
      <c r="B25" s="6" t="s">
        <v>37</v>
      </c>
      <c r="C25" s="31">
        <v>21600001</v>
      </c>
      <c r="D25" s="12"/>
      <c r="E25" s="11"/>
      <c r="F25" s="11"/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0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-11550000</v>
      </c>
      <c r="E26" s="9">
        <f t="shared" ref="E26:P26" si="6">SUM(E27:E35)</f>
        <v>0</v>
      </c>
      <c r="F26" s="9">
        <f t="shared" si="6"/>
        <v>0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0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-1500000</v>
      </c>
      <c r="E27" s="11">
        <v>0</v>
      </c>
      <c r="F27" s="11"/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0</v>
      </c>
    </row>
    <row r="28" spans="2:17" s="4" customFormat="1" ht="27" customHeight="1" x14ac:dyDescent="0.35">
      <c r="B28" s="6" t="s">
        <v>40</v>
      </c>
      <c r="C28" s="31">
        <v>10700000</v>
      </c>
      <c r="D28" s="12"/>
      <c r="E28" s="11">
        <v>0</v>
      </c>
      <c r="F28" s="11"/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/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/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50000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1200000</v>
      </c>
      <c r="E35" s="11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0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0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0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0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0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0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0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/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3500000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1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1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1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0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34516386.939999998</v>
      </c>
    </row>
    <row r="84" spans="1:17" ht="18.75" x14ac:dyDescent="0.25">
      <c r="B84" s="41" t="s">
        <v>113</v>
      </c>
    </row>
    <row r="85" spans="1:17" ht="18.75" x14ac:dyDescent="0.25">
      <c r="B85" s="42" t="s">
        <v>114</v>
      </c>
    </row>
    <row r="86" spans="1:17" ht="37.5" x14ac:dyDescent="0.25">
      <c r="B86" s="42" t="s">
        <v>115</v>
      </c>
    </row>
    <row r="87" spans="1:17" ht="18.75" x14ac:dyDescent="0.25">
      <c r="B87" s="42" t="s">
        <v>116</v>
      </c>
    </row>
    <row r="88" spans="1:17" ht="18.75" x14ac:dyDescent="0.25">
      <c r="B88" s="42" t="s">
        <v>117</v>
      </c>
    </row>
    <row r="89" spans="1:17" ht="18.75" x14ac:dyDescent="0.25">
      <c r="B89" s="42" t="s">
        <v>118</v>
      </c>
    </row>
    <row r="90" spans="1:17" ht="18.75" x14ac:dyDescent="0.25">
      <c r="B90" s="42" t="s">
        <v>119</v>
      </c>
    </row>
    <row r="91" spans="1:17" x14ac:dyDescent="0.25">
      <c r="B91" s="40"/>
    </row>
    <row r="92" spans="1:17" ht="18.75" x14ac:dyDescent="0.3">
      <c r="B92" s="37"/>
    </row>
    <row r="93" spans="1:17" ht="18.75" x14ac:dyDescent="0.3">
      <c r="B93" s="37"/>
    </row>
    <row r="94" spans="1:17" ht="33.75" customHeight="1" x14ac:dyDescent="0.35">
      <c r="A94" s="1" t="s">
        <v>96</v>
      </c>
      <c r="B94" s="27" t="s">
        <v>102</v>
      </c>
      <c r="C94" s="75" t="s">
        <v>99</v>
      </c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</row>
    <row r="95" spans="1:17" ht="23.25" x14ac:dyDescent="0.35">
      <c r="B95" s="28" t="s">
        <v>101</v>
      </c>
      <c r="C95" s="89" t="s">
        <v>103</v>
      </c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</row>
    <row r="96" spans="1:17" ht="23.25" hidden="1" x14ac:dyDescent="0.35">
      <c r="B96" s="76"/>
      <c r="C96" s="76"/>
      <c r="D96" s="76"/>
    </row>
    <row r="97" spans="2:4" ht="23.25" x14ac:dyDescent="0.25">
      <c r="B97" s="21" t="s">
        <v>97</v>
      </c>
      <c r="C97" s="21"/>
      <c r="D97" s="21"/>
    </row>
    <row r="98" spans="2:4" ht="21" customHeight="1" x14ac:dyDescent="0.35">
      <c r="B98" s="20" t="s">
        <v>98</v>
      </c>
      <c r="C98" s="20"/>
    </row>
    <row r="99" spans="2:4" ht="21" x14ac:dyDescent="0.35">
      <c r="B99" s="77"/>
      <c r="C99" s="77"/>
      <c r="D99" s="77"/>
    </row>
  </sheetData>
  <mergeCells count="12">
    <mergeCell ref="B1:Q1"/>
    <mergeCell ref="B2:Q2"/>
    <mergeCell ref="B3:Q3"/>
    <mergeCell ref="B4:Q4"/>
    <mergeCell ref="C94:Q94"/>
    <mergeCell ref="C95:Q95"/>
    <mergeCell ref="B96:D96"/>
    <mergeCell ref="B99:D99"/>
    <mergeCell ref="E7:Q7"/>
    <mergeCell ref="B7:B8"/>
    <mergeCell ref="C7:C8"/>
    <mergeCell ref="D7:D8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3"/>
  <sheetViews>
    <sheetView view="pageBreakPreview" topLeftCell="B67" zoomScale="60" zoomScaleNormal="100" workbookViewId="0">
      <selection activeCell="G83" sqref="G83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78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37"/>
    </row>
    <row r="2" spans="2:18" ht="21" customHeight="1" x14ac:dyDescent="0.3">
      <c r="B2" s="80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36"/>
    </row>
    <row r="3" spans="2:18" ht="18.75" x14ac:dyDescent="0.3">
      <c r="B3" s="82">
        <v>2022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37"/>
    </row>
    <row r="4" spans="2:18" ht="15.75" customHeight="1" x14ac:dyDescent="0.3">
      <c r="B4" s="84" t="s">
        <v>2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86" t="s">
        <v>4</v>
      </c>
      <c r="C7" s="87" t="s">
        <v>5</v>
      </c>
      <c r="D7" s="87" t="s">
        <v>6</v>
      </c>
      <c r="E7" s="90" t="s">
        <v>7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2"/>
    </row>
    <row r="8" spans="2:18" ht="30" customHeight="1" x14ac:dyDescent="0.35">
      <c r="B8" s="86"/>
      <c r="C8" s="88"/>
      <c r="D8" s="88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163337254.56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95824616.640000001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>
        <v>26901888.100000001</v>
      </c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79491760.5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>
        <v>1460000</v>
      </c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4357000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4008226.99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11975856.140000001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20907776.32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2871016.63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7007514.5800000001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1254948.98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>
        <v>142192</v>
      </c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415422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>
        <v>0</v>
      </c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2626839.9000000004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>
        <v>746770.61</v>
      </c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2116569.73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>
        <v>239337.94</v>
      </c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1082547.55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>
        <v>418720.11</v>
      </c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1999738.38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>
        <v>1933312</v>
      </c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4376195.2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40197229.850000001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>
        <v>76700</v>
      </c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233640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>
        <v>0</v>
      </c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>
        <v>0</v>
      </c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>
        <v>5760000</v>
      </c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5760000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>
        <v>56618.05</v>
      </c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754009.85000000009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6407631.75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218182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1964740.53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163337254.56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75" t="s">
        <v>102</v>
      </c>
      <c r="L94" s="75"/>
      <c r="M94" s="75"/>
      <c r="N94" s="75"/>
    </row>
    <row r="95" spans="2:17" ht="23.25" x14ac:dyDescent="0.35">
      <c r="B95" s="45" t="s">
        <v>125</v>
      </c>
      <c r="H95" s="46"/>
      <c r="I95" s="46"/>
      <c r="J95" s="46"/>
      <c r="K95" s="93" t="s">
        <v>123</v>
      </c>
      <c r="L95" s="93"/>
      <c r="M95" s="93"/>
      <c r="N95" s="93"/>
    </row>
    <row r="97" spans="1:17" ht="33.75" customHeight="1" x14ac:dyDescent="0.35">
      <c r="A97" s="1" t="s">
        <v>96</v>
      </c>
      <c r="D97" s="75" t="s">
        <v>99</v>
      </c>
      <c r="E97" s="75"/>
      <c r="F97" s="75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89" t="s">
        <v>126</v>
      </c>
      <c r="E98" s="89"/>
      <c r="F98" s="89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6"/>
      <c r="C100" s="76"/>
      <c r="D100" s="76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7"/>
      <c r="C103" s="77"/>
      <c r="D103" s="77"/>
    </row>
  </sheetData>
  <mergeCells count="14">
    <mergeCell ref="B1:Q1"/>
    <mergeCell ref="B2:Q2"/>
    <mergeCell ref="B3:Q3"/>
    <mergeCell ref="B4:Q4"/>
    <mergeCell ref="B7:B8"/>
    <mergeCell ref="C7:C8"/>
    <mergeCell ref="D7:D8"/>
    <mergeCell ref="E7:Q7"/>
    <mergeCell ref="D98:F98"/>
    <mergeCell ref="K94:N94"/>
    <mergeCell ref="K95:N95"/>
    <mergeCell ref="B100:D100"/>
    <mergeCell ref="B103:D103"/>
    <mergeCell ref="D97:F9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3"/>
  <sheetViews>
    <sheetView view="pageBreakPreview" topLeftCell="B1" zoomScale="60" zoomScaleNormal="100" workbookViewId="0">
      <selection activeCell="B1" sqref="A1:XFD1048576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78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37"/>
    </row>
    <row r="2" spans="2:18" ht="21" customHeight="1" x14ac:dyDescent="0.3">
      <c r="B2" s="80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36"/>
    </row>
    <row r="3" spans="2:18" ht="18.75" x14ac:dyDescent="0.3">
      <c r="B3" s="82">
        <v>2022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37"/>
    </row>
    <row r="4" spans="2:18" ht="15.75" customHeight="1" x14ac:dyDescent="0.3">
      <c r="B4" s="84" t="s">
        <v>2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86" t="s">
        <v>4</v>
      </c>
      <c r="C7" s="87" t="s">
        <v>5</v>
      </c>
      <c r="D7" s="87" t="s">
        <v>6</v>
      </c>
      <c r="E7" s="90" t="s">
        <v>7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2"/>
    </row>
    <row r="8" spans="2:18" ht="30" customHeight="1" x14ac:dyDescent="0.35">
      <c r="B8" s="86"/>
      <c r="C8" s="88"/>
      <c r="D8" s="88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357964502.38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182422175.59000003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132884501.74000001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29543107.210000001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19994566.640000001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-33219712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39481444.590000004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12465108.219999999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1616521.48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/>
      <c r="K19" s="11">
        <v>0</v>
      </c>
      <c r="L19" s="11"/>
      <c r="M19" s="11"/>
      <c r="N19" s="11"/>
      <c r="O19" s="12"/>
      <c r="P19" s="12"/>
      <c r="Q19" s="13">
        <f t="shared" si="5"/>
        <v>1943982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0</v>
      </c>
      <c r="L20" s="11"/>
      <c r="M20" s="11"/>
      <c r="N20" s="11"/>
      <c r="O20" s="12"/>
      <c r="P20" s="12"/>
      <c r="Q20" s="13">
        <f t="shared" si="5"/>
        <v>29840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/>
      <c r="K21" s="11"/>
      <c r="L21" s="11"/>
      <c r="M21" s="11"/>
      <c r="N21" s="11"/>
      <c r="O21" s="12"/>
      <c r="P21" s="12"/>
      <c r="Q21" s="13">
        <f t="shared" si="5"/>
        <v>5241122.91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/>
      <c r="K22" s="11"/>
      <c r="L22" s="11"/>
      <c r="M22" s="11"/>
      <c r="N22" s="11"/>
      <c r="O22" s="12"/>
      <c r="P22" s="12"/>
      <c r="Q22" s="13">
        <f t="shared" si="5"/>
        <v>4176259.17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/>
      <c r="K23" s="11"/>
      <c r="L23" s="11"/>
      <c r="M23" s="11"/>
      <c r="N23" s="11"/>
      <c r="O23" s="12"/>
      <c r="P23" s="12"/>
      <c r="Q23" s="13">
        <f t="shared" si="5"/>
        <v>2917571.19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-14400000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/>
      <c r="K24" s="11"/>
      <c r="L24" s="11"/>
      <c r="M24" s="11"/>
      <c r="N24" s="11"/>
      <c r="O24" s="12"/>
      <c r="P24" s="12"/>
      <c r="Q24" s="13">
        <f t="shared" si="5"/>
        <v>2886157.42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2500000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8204882.2000000002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4638200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118095691.43000001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259478.92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-2109800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15580000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100816678.88</v>
      </c>
    </row>
    <row r="30" spans="2:17" s="4" customFormat="1" ht="27" customHeight="1" x14ac:dyDescent="0.35">
      <c r="B30" s="6" t="s">
        <v>42</v>
      </c>
      <c r="C30" s="1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158629.95000000001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/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6259350.79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-3962000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/>
      <c r="K35" s="11"/>
      <c r="L35" s="11"/>
      <c r="M35" s="11"/>
      <c r="N35" s="11"/>
      <c r="O35" s="11"/>
      <c r="P35" s="12"/>
      <c r="Q35" s="13">
        <f t="shared" si="5"/>
        <v>9854669.9000000004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17965190.77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18500000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12819949.390000001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540000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-780000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/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7700000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7700000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357964502.38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75" t="s">
        <v>102</v>
      </c>
      <c r="L94" s="75"/>
      <c r="M94" s="75"/>
      <c r="N94" s="75"/>
    </row>
    <row r="95" spans="2:17" ht="23.25" x14ac:dyDescent="0.35">
      <c r="B95" s="45" t="s">
        <v>125</v>
      </c>
      <c r="H95" s="46"/>
      <c r="I95" s="46"/>
      <c r="J95" s="46"/>
      <c r="K95" s="93" t="s">
        <v>123</v>
      </c>
      <c r="L95" s="93"/>
      <c r="M95" s="93"/>
      <c r="N95" s="93"/>
    </row>
    <row r="97" spans="1:17" ht="33.75" customHeight="1" x14ac:dyDescent="0.35">
      <c r="A97" s="1" t="s">
        <v>96</v>
      </c>
      <c r="D97" s="75" t="s">
        <v>99</v>
      </c>
      <c r="E97" s="75"/>
      <c r="F97" s="75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89" t="s">
        <v>126</v>
      </c>
      <c r="E98" s="89"/>
      <c r="F98" s="89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6"/>
      <c r="C100" s="76"/>
      <c r="D100" s="76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7"/>
      <c r="C103" s="77"/>
      <c r="D103" s="77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78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37"/>
    </row>
    <row r="2" spans="2:18" ht="21" customHeight="1" x14ac:dyDescent="0.3">
      <c r="B2" s="80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36"/>
    </row>
    <row r="3" spans="2:18" ht="18.75" x14ac:dyDescent="0.3">
      <c r="B3" s="82">
        <v>2022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37"/>
    </row>
    <row r="4" spans="2:18" ht="15.75" customHeight="1" x14ac:dyDescent="0.3">
      <c r="B4" s="94" t="s">
        <v>2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86" t="s">
        <v>4</v>
      </c>
      <c r="C7" s="87" t="s">
        <v>5</v>
      </c>
      <c r="D7" s="87" t="s">
        <v>6</v>
      </c>
      <c r="E7" s="90" t="s">
        <v>7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2"/>
    </row>
    <row r="8" spans="2:18" ht="30" customHeight="1" x14ac:dyDescent="0.35">
      <c r="B8" s="86"/>
      <c r="C8" s="88"/>
      <c r="D8" s="88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459843664.75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-8000000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247823011.63000003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187202702.71000001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32483107.210000001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28137201.710000001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-31949712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>SUM(J17:J25)</f>
        <v>13468296.149999999</v>
      </c>
      <c r="K16" s="9">
        <f t="shared" si="4"/>
        <v>7708140.9500000002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60657881.689999998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20535813.849999998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400000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2152486.6800000002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/>
      <c r="M19" s="11"/>
      <c r="N19" s="11"/>
      <c r="O19" s="12"/>
      <c r="P19" s="12"/>
      <c r="Q19" s="13">
        <f t="shared" si="5"/>
        <v>2491644.5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/>
      <c r="M20" s="11"/>
      <c r="N20" s="11"/>
      <c r="O20" s="12"/>
      <c r="P20" s="12"/>
      <c r="Q20" s="13">
        <f t="shared" si="5"/>
        <v>191546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2476000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/>
      <c r="M21" s="11"/>
      <c r="N21" s="11"/>
      <c r="O21" s="12"/>
      <c r="P21" s="12"/>
      <c r="Q21" s="13">
        <f t="shared" si="5"/>
        <v>5721122.9100000001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/>
      <c r="M22" s="11"/>
      <c r="N22" s="11"/>
      <c r="O22" s="12"/>
      <c r="P22" s="12"/>
      <c r="Q22" s="13">
        <f t="shared" si="5"/>
        <v>5782320.4799999995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-10920000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/>
      <c r="M23" s="11"/>
      <c r="N23" s="11"/>
      <c r="O23" s="12"/>
      <c r="P23" s="12"/>
      <c r="Q23" s="13">
        <f t="shared" si="5"/>
        <v>3561668.3499999996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-17400000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/>
      <c r="M24" s="11"/>
      <c r="N24" s="11"/>
      <c r="O24" s="12"/>
      <c r="P24" s="12"/>
      <c r="Q24" s="13">
        <f t="shared" si="5"/>
        <v>3696647.42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16100000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0</v>
      </c>
      <c r="M25" s="11"/>
      <c r="N25" s="11">
        <v>0</v>
      </c>
      <c r="O25" s="2"/>
      <c r="P25" s="12"/>
      <c r="Q25" s="13">
        <f t="shared" si="5"/>
        <v>16524631.5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-8761800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3597286.85</v>
      </c>
      <c r="K26" s="9">
        <f t="shared" si="6"/>
        <v>2781055.8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124474034.07999998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0</v>
      </c>
      <c r="M27" s="11"/>
      <c r="N27" s="11"/>
      <c r="O27" s="11"/>
      <c r="P27" s="12"/>
      <c r="Q27" s="13">
        <f t="shared" si="5"/>
        <v>1386856.92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-9109800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10630000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11">
        <v>0</v>
      </c>
      <c r="M29" s="11"/>
      <c r="N29" s="11"/>
      <c r="O29" s="11"/>
      <c r="P29" s="12"/>
      <c r="Q29" s="13">
        <f t="shared" si="5"/>
        <v>101073470.47999999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-3000000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0</v>
      </c>
      <c r="M31" s="11"/>
      <c r="N31" s="11"/>
      <c r="O31" s="11"/>
      <c r="P31" s="12"/>
      <c r="Q31" s="13">
        <f t="shared" si="5"/>
        <v>786207.10000000009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-2100000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0</v>
      </c>
      <c r="M33" s="11"/>
      <c r="N33" s="11">
        <v>0</v>
      </c>
      <c r="O33" s="11"/>
      <c r="P33" s="12"/>
      <c r="Q33" s="13">
        <f t="shared" si="5"/>
        <v>6306550.79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-312000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/>
      <c r="M35" s="11"/>
      <c r="N35" s="11"/>
      <c r="O35" s="11"/>
      <c r="P35" s="12"/>
      <c r="Q35" s="13">
        <f t="shared" si="5"/>
        <v>14174065.800000001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33411512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>SUM(J53:J61)</f>
        <v>2498200.79</v>
      </c>
      <c r="K52" s="9">
        <f t="shared" si="8"/>
        <v>6425345.79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26888737.350000001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30800000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0</v>
      </c>
      <c r="M53" s="11"/>
      <c r="N53" s="11">
        <v>0</v>
      </c>
      <c r="O53" s="11"/>
      <c r="P53" s="12"/>
      <c r="Q53" s="13">
        <f t="shared" si="5"/>
        <v>19584446.43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140000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/>
      <c r="O54" s="11">
        <v>0</v>
      </c>
      <c r="P54" s="12"/>
      <c r="Q54" s="13">
        <f t="shared" si="5"/>
        <v>975879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820000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-1100000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306328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5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7">
        <f t="shared" si="11"/>
        <v>52541049.399999999</v>
      </c>
      <c r="K83" s="18">
        <f t="shared" si="11"/>
        <v>49338112.969999999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459843664.75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75" t="s">
        <v>102</v>
      </c>
      <c r="L94" s="75"/>
      <c r="M94" s="75"/>
      <c r="N94" s="75"/>
    </row>
    <row r="95" spans="2:17" ht="23.25" x14ac:dyDescent="0.35">
      <c r="B95" s="45" t="s">
        <v>125</v>
      </c>
      <c r="H95" s="46"/>
      <c r="I95" s="46"/>
      <c r="J95" s="46"/>
      <c r="K95" s="93" t="s">
        <v>123</v>
      </c>
      <c r="L95" s="93"/>
      <c r="M95" s="93"/>
      <c r="N95" s="93"/>
    </row>
    <row r="97" spans="1:17" ht="33.75" customHeight="1" x14ac:dyDescent="0.35">
      <c r="A97" s="1" t="s">
        <v>96</v>
      </c>
      <c r="D97" s="75" t="s">
        <v>99</v>
      </c>
      <c r="E97" s="75"/>
      <c r="F97" s="75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89" t="s">
        <v>126</v>
      </c>
      <c r="E98" s="89"/>
      <c r="F98" s="89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6"/>
      <c r="C100" s="76"/>
      <c r="D100" s="76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7"/>
      <c r="C103" s="77"/>
      <c r="D103" s="77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3"/>
  <sheetViews>
    <sheetView view="pageBreakPreview" topLeftCell="B1" zoomScale="60" zoomScaleNormal="100" workbookViewId="0">
      <pane xSplit="1" topLeftCell="I1" activePane="topRight" state="frozen"/>
      <selection activeCell="B1" sqref="B1"/>
      <selection pane="topRight" activeCell="J11" sqref="J11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2" width="24.5703125" customWidth="1"/>
    <col min="13" max="13" width="24.7109375" customWidth="1"/>
    <col min="14" max="14" width="26.5703125" customWidth="1"/>
    <col min="15" max="15" width="22.5703125" bestFit="1" customWidth="1"/>
    <col min="16" max="16" width="14.5703125" customWidth="1"/>
    <col min="17" max="17" width="25" customWidth="1"/>
  </cols>
  <sheetData>
    <row r="1" spans="2:18" ht="28.5" customHeight="1" x14ac:dyDescent="0.3">
      <c r="B1" s="78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37"/>
    </row>
    <row r="2" spans="2:18" ht="21" customHeight="1" x14ac:dyDescent="0.3">
      <c r="B2" s="80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36"/>
    </row>
    <row r="3" spans="2:18" ht="18.75" x14ac:dyDescent="0.3">
      <c r="B3" s="82">
        <v>2022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37"/>
    </row>
    <row r="4" spans="2:18" ht="15.75" customHeight="1" x14ac:dyDescent="0.3">
      <c r="B4" s="94" t="s">
        <v>127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86" t="s">
        <v>4</v>
      </c>
      <c r="C7" s="87" t="s">
        <v>5</v>
      </c>
      <c r="D7" s="87" t="s">
        <v>6</v>
      </c>
      <c r="E7" s="90" t="s">
        <v>7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2"/>
    </row>
    <row r="8" spans="2:18" ht="30" customHeight="1" x14ac:dyDescent="0.35">
      <c r="B8" s="86"/>
      <c r="C8" s="88"/>
      <c r="D8" s="88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206847051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85330352.840000018</v>
      </c>
      <c r="M9" s="8">
        <f t="shared" si="0"/>
        <v>115419531.58</v>
      </c>
      <c r="N9" s="8">
        <f t="shared" si="0"/>
        <v>74244474.429999992</v>
      </c>
      <c r="O9" s="8">
        <f t="shared" si="0"/>
        <v>79277057.030000001</v>
      </c>
      <c r="P9" s="8">
        <f t="shared" si="0"/>
        <v>0</v>
      </c>
      <c r="Q9" s="8">
        <f>+E9+F9+G9+H9+I9+J9+K9+L9+M9+N9+O9+P9</f>
        <v>814115080.63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-9361640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 t="shared" ref="L10" si="2">SUM(L11:L15)</f>
        <v>33013696.740000002</v>
      </c>
      <c r="M10" s="9">
        <f t="shared" si="1"/>
        <v>35407569.469999999</v>
      </c>
      <c r="N10" s="9">
        <f t="shared" si="1"/>
        <v>60460805.740000002</v>
      </c>
      <c r="O10" s="10">
        <f>+O11+O12+O13+O14+O15</f>
        <v>62611117.019999996</v>
      </c>
      <c r="P10" s="10">
        <f>+P11+P12+P13+P14+P15</f>
        <v>0</v>
      </c>
      <c r="Q10" s="9">
        <f>SUM(Q11:Q15)</f>
        <v>439316200.60000002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-8928822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27445516.780000001</v>
      </c>
      <c r="M11" s="11">
        <v>29558154.809999999</v>
      </c>
      <c r="N11" s="11">
        <v>28359956.690000001</v>
      </c>
      <c r="O11" s="12">
        <v>56896415.549999997</v>
      </c>
      <c r="P11" s="12">
        <v>0</v>
      </c>
      <c r="Q11" s="13">
        <f>+E11+F11+G11+H11+I11+J11+K11+L11+M11+N11+O11+P11</f>
        <v>329462746.54000002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-838818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1470000</v>
      </c>
      <c r="M12" s="11">
        <v>1480000</v>
      </c>
      <c r="N12" s="11">
        <v>27874285.050000001</v>
      </c>
      <c r="O12" s="12">
        <v>1480000</v>
      </c>
      <c r="P12" s="12">
        <v>0</v>
      </c>
      <c r="Q12" s="13">
        <f>+E12+F12+G12+H12+I12+J12+K12+L12+M12+N12+O12+P12</f>
        <v>64787392.260000005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>
        <v>406000</v>
      </c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4098179.96</v>
      </c>
      <c r="M15" s="11">
        <v>4369414.66</v>
      </c>
      <c r="N15" s="11">
        <v>4226564</v>
      </c>
      <c r="O15" s="12">
        <v>4234701.47</v>
      </c>
      <c r="P15" s="12">
        <v>0</v>
      </c>
      <c r="Q15" s="13">
        <f>+E15+F15+G15+H15+I15+J15+K15+L15+M15+N15+O15+P15</f>
        <v>45066061.799999997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-6012321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>SUM(J17:J25)</f>
        <v>13468296.149999999</v>
      </c>
      <c r="K16" s="9">
        <f t="shared" si="4"/>
        <v>7708140.9500000002</v>
      </c>
      <c r="L16" s="9">
        <f t="shared" si="4"/>
        <v>13325600.129999999</v>
      </c>
      <c r="M16" s="9">
        <f t="shared" si="4"/>
        <v>31586270.82</v>
      </c>
      <c r="N16" s="9">
        <f t="shared" si="4"/>
        <v>9206505.4499999993</v>
      </c>
      <c r="O16" s="9">
        <f t="shared" si="4"/>
        <v>9930253.5600000005</v>
      </c>
      <c r="P16" s="9">
        <f t="shared" si="4"/>
        <v>0</v>
      </c>
      <c r="Q16" s="10">
        <f>+Q17+Q18+Q19+Q20+Q21+Q22+Q23+Q24+Q25</f>
        <v>124706511.64999999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3699699.17</v>
      </c>
      <c r="M17" s="11">
        <v>1994881.68</v>
      </c>
      <c r="N17" s="11">
        <v>1612933.46</v>
      </c>
      <c r="O17" s="12">
        <v>2490787.4</v>
      </c>
      <c r="P17" s="12">
        <v>0</v>
      </c>
      <c r="Q17" s="13">
        <f t="shared" ref="Q17:Q80" si="5">+E17+F17+G17+H17+I17+J17+K17+L17+M17+N17+O17+P17</f>
        <v>30334115.559999995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1760000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1376841.21</v>
      </c>
      <c r="M18" s="11">
        <v>259109.36</v>
      </c>
      <c r="N18" s="11">
        <v>67054.679999999993</v>
      </c>
      <c r="O18" s="12">
        <v>953113.11</v>
      </c>
      <c r="P18" s="12">
        <v>0</v>
      </c>
      <c r="Q18" s="13">
        <f t="shared" si="5"/>
        <v>4808605.04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-23508921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>
        <v>1305200</v>
      </c>
      <c r="M19" s="11">
        <v>113500</v>
      </c>
      <c r="N19" s="11">
        <v>670563.72</v>
      </c>
      <c r="O19" s="12">
        <v>581800</v>
      </c>
      <c r="P19" s="12"/>
      <c r="Q19" s="13">
        <f t="shared" si="5"/>
        <v>5162708.22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>
        <v>9520</v>
      </c>
      <c r="M20" s="11"/>
      <c r="N20" s="11">
        <v>96672.9</v>
      </c>
      <c r="O20" s="12">
        <v>102930</v>
      </c>
      <c r="P20" s="12"/>
      <c r="Q20" s="13">
        <f t="shared" si="5"/>
        <v>400668.9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5576000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>
        <v>444980</v>
      </c>
      <c r="M21" s="11">
        <v>800196.48</v>
      </c>
      <c r="N21" s="11">
        <v>456024.56</v>
      </c>
      <c r="O21" s="12">
        <v>376024.56</v>
      </c>
      <c r="P21" s="12"/>
      <c r="Q21" s="13">
        <f t="shared" si="5"/>
        <v>7798348.5099999998</v>
      </c>
    </row>
    <row r="22" spans="2:17" s="4" customFormat="1" ht="27" customHeight="1" x14ac:dyDescent="0.35">
      <c r="B22" s="6" t="s">
        <v>34</v>
      </c>
      <c r="C22" s="11">
        <v>12600000</v>
      </c>
      <c r="D22" s="12">
        <v>136070</v>
      </c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>
        <v>1089747.54</v>
      </c>
      <c r="M22" s="11">
        <v>2984381.41</v>
      </c>
      <c r="N22" s="11">
        <v>883247.7</v>
      </c>
      <c r="O22" s="12">
        <v>1216025.02</v>
      </c>
      <c r="P22" s="12"/>
      <c r="Q22" s="13">
        <f t="shared" si="5"/>
        <v>11955722.149999999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-9270000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>
        <v>158607.76999999999</v>
      </c>
      <c r="M23" s="11">
        <v>98063.74</v>
      </c>
      <c r="N23" s="11">
        <v>1525177.57</v>
      </c>
      <c r="O23" s="12">
        <v>3056960.14</v>
      </c>
      <c r="P23" s="12"/>
      <c r="Q23" s="13">
        <f t="shared" si="5"/>
        <v>8400477.5700000003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3562730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>
        <v>126152.84</v>
      </c>
      <c r="M24" s="11">
        <v>23228369.050000001</v>
      </c>
      <c r="N24" s="11">
        <v>835509.76000000001</v>
      </c>
      <c r="O24" s="12">
        <v>274062.43</v>
      </c>
      <c r="P24" s="12"/>
      <c r="Q24" s="13">
        <f t="shared" si="5"/>
        <v>28160741.500000004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17300000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5114851.5999999996</v>
      </c>
      <c r="M25" s="11">
        <v>2107769.1</v>
      </c>
      <c r="N25" s="11">
        <v>3059321.1</v>
      </c>
      <c r="O25" s="12">
        <v>878550.9</v>
      </c>
      <c r="P25" s="12"/>
      <c r="Q25" s="13">
        <f t="shared" si="5"/>
        <v>27685124.200000003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167359500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3597286.85</v>
      </c>
      <c r="K26" s="9">
        <f t="shared" si="6"/>
        <v>2781055.8</v>
      </c>
      <c r="L26" s="9">
        <f t="shared" si="6"/>
        <v>28715910.570000004</v>
      </c>
      <c r="M26" s="9">
        <f t="shared" si="6"/>
        <v>45634991.289999999</v>
      </c>
      <c r="N26" s="9">
        <f t="shared" si="6"/>
        <v>1516798.44</v>
      </c>
      <c r="O26" s="9">
        <f t="shared" si="6"/>
        <v>4413219.33</v>
      </c>
      <c r="P26" s="9">
        <f t="shared" si="6"/>
        <v>0</v>
      </c>
      <c r="Q26" s="10">
        <f>+Q27+Q28+Q29+Q30+Q31+Q33+Q32+Q34+Q35+Q36+Q37</f>
        <v>204754953.71000004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-3078800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154751.96</v>
      </c>
      <c r="M27" s="11">
        <v>163219</v>
      </c>
      <c r="N27" s="11">
        <v>1085971</v>
      </c>
      <c r="O27" s="11">
        <v>276796.01</v>
      </c>
      <c r="P27" s="12"/>
      <c r="Q27" s="13">
        <f t="shared" si="5"/>
        <v>3067594.8899999997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-4753300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9118</v>
      </c>
      <c r="M28" s="11">
        <v>0</v>
      </c>
      <c r="N28" s="11">
        <v>0</v>
      </c>
      <c r="O28" s="11">
        <v>1075.5</v>
      </c>
      <c r="P28" s="12"/>
      <c r="Q28" s="13">
        <f t="shared" si="5"/>
        <v>309258.59999999998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187940100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50">
        <v>22877760.670000002</v>
      </c>
      <c r="M29" s="11">
        <v>44198460.149999999</v>
      </c>
      <c r="N29" s="11">
        <v>25641.4</v>
      </c>
      <c r="O29" s="11">
        <v>3182307.27</v>
      </c>
      <c r="P29" s="12"/>
      <c r="Q29" s="13">
        <f t="shared" si="5"/>
        <v>171357639.97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-2200000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>
        <v>0</v>
      </c>
      <c r="O30" s="11">
        <v>0</v>
      </c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-700000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950.17</v>
      </c>
      <c r="M31" s="11">
        <v>147500</v>
      </c>
      <c r="N31" s="11">
        <v>21240</v>
      </c>
      <c r="O31" s="11">
        <v>3530.5</v>
      </c>
      <c r="P31" s="12"/>
      <c r="Q31" s="13">
        <f t="shared" si="5"/>
        <v>959427.77000000014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470000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36068.6</v>
      </c>
      <c r="M32" s="11"/>
      <c r="N32" s="11"/>
      <c r="O32" s="11">
        <v>47395.37</v>
      </c>
      <c r="P32" s="12"/>
      <c r="Q32" s="13">
        <f t="shared" si="5"/>
        <v>531281.86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-2580000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4655506.9000000004</v>
      </c>
      <c r="M33" s="11">
        <v>109911.2</v>
      </c>
      <c r="N33" s="11">
        <v>12832.5</v>
      </c>
      <c r="O33" s="11">
        <v>2810.05</v>
      </c>
      <c r="P33" s="12"/>
      <c r="Q33" s="13">
        <f t="shared" si="5"/>
        <v>11087611.440000001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-7738500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>
        <v>981754.27</v>
      </c>
      <c r="M35" s="11">
        <v>1015900.94</v>
      </c>
      <c r="N35" s="11">
        <v>371113.54</v>
      </c>
      <c r="O35" s="11">
        <v>899304.63</v>
      </c>
      <c r="P35" s="12"/>
      <c r="Q35" s="13">
        <f t="shared" si="5"/>
        <v>17442139.18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11">
        <v>0</v>
      </c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11">
        <v>0</v>
      </c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11">
        <v>0</v>
      </c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11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11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11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39561512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>SUM(J53:J61)</f>
        <v>2498200.79</v>
      </c>
      <c r="K52" s="9">
        <f t="shared" si="8"/>
        <v>6425345.79</v>
      </c>
      <c r="L52" s="9">
        <f t="shared" si="8"/>
        <v>10275145.4</v>
      </c>
      <c r="M52" s="9">
        <f t="shared" si="8"/>
        <v>2790700</v>
      </c>
      <c r="N52" s="9">
        <f t="shared" si="8"/>
        <v>2106216.4499999997</v>
      </c>
      <c r="O52" s="9">
        <f t="shared" si="8"/>
        <v>2276615.29</v>
      </c>
      <c r="P52" s="9">
        <f t="shared" si="8"/>
        <v>0</v>
      </c>
      <c r="Q52" s="10">
        <f>+Q53+Q54+Q55+Q56+Q57+Q58+Q59+Q60+Q61</f>
        <v>44337414.489999995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34840000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4464631.4000000004</v>
      </c>
      <c r="M53" s="11">
        <v>844880</v>
      </c>
      <c r="N53" s="11">
        <v>213735.76</v>
      </c>
      <c r="O53" s="11">
        <v>733798.64</v>
      </c>
      <c r="P53" s="12"/>
      <c r="Q53" s="13">
        <f t="shared" si="5"/>
        <v>25841492.23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225000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>
        <v>187209.36</v>
      </c>
      <c r="O54" s="11">
        <v>15820</v>
      </c>
      <c r="P54" s="12"/>
      <c r="Q54" s="13">
        <f t="shared" si="5"/>
        <v>1178908.3599999999</v>
      </c>
    </row>
    <row r="55" spans="2:17" s="4" customFormat="1" ht="27" customHeight="1" x14ac:dyDescent="0.35">
      <c r="B55" s="6" t="s">
        <v>67</v>
      </c>
      <c r="C55" s="11">
        <v>550000</v>
      </c>
      <c r="D55" s="12">
        <v>1675000</v>
      </c>
      <c r="E55" s="11"/>
      <c r="F55" s="11"/>
      <c r="G55" s="11"/>
      <c r="H55" s="11"/>
      <c r="I55" s="11"/>
      <c r="J55" s="11"/>
      <c r="K55" s="11">
        <v>0</v>
      </c>
      <c r="L55" s="11">
        <v>400000</v>
      </c>
      <c r="M55" s="11">
        <v>0</v>
      </c>
      <c r="N55" s="11">
        <v>1671959.93</v>
      </c>
      <c r="O55" s="11">
        <v>0</v>
      </c>
      <c r="P55" s="12"/>
      <c r="Q55" s="13">
        <f t="shared" si="5"/>
        <v>2071959.93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720000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>
        <v>4076034</v>
      </c>
      <c r="M56" s="11"/>
      <c r="N56" s="11"/>
      <c r="O56" s="11">
        <v>0</v>
      </c>
      <c r="P56" s="12"/>
      <c r="Q56" s="13">
        <f t="shared" si="5"/>
        <v>4096610.84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-450000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1084480</v>
      </c>
      <c r="M57" s="11">
        <v>1945820</v>
      </c>
      <c r="N57" s="11">
        <v>0</v>
      </c>
      <c r="O57" s="11">
        <v>1526996.65</v>
      </c>
      <c r="P57" s="12"/>
      <c r="Q57" s="13">
        <f t="shared" si="5"/>
        <v>5101009.97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370000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250000</v>
      </c>
      <c r="M58" s="11"/>
      <c r="N58" s="11">
        <v>33311.4</v>
      </c>
      <c r="O58" s="11"/>
      <c r="P58" s="12"/>
      <c r="Q58" s="13">
        <f t="shared" si="5"/>
        <v>589639.4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5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f>+N63+N64+N65+N66</f>
        <v>954148.35</v>
      </c>
      <c r="O62" s="9">
        <f>+O63+O64+O65+O66</f>
        <v>45851.83</v>
      </c>
      <c r="P62" s="12"/>
      <c r="Q62" s="13">
        <f t="shared" si="5"/>
        <v>1000000.1799999999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954148.35</v>
      </c>
      <c r="O63" s="11">
        <v>45851.83</v>
      </c>
      <c r="P63" s="12"/>
      <c r="Q63" s="13">
        <f t="shared" si="5"/>
        <v>1000000.1799999999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206847051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7">
        <f t="shared" si="11"/>
        <v>52541049.399999999</v>
      </c>
      <c r="K83" s="17">
        <f t="shared" si="11"/>
        <v>49338112.969999999</v>
      </c>
      <c r="L83" s="17">
        <f t="shared" si="11"/>
        <v>85330352.840000018</v>
      </c>
      <c r="M83" s="17">
        <f t="shared" si="11"/>
        <v>115419531.58</v>
      </c>
      <c r="N83" s="17">
        <f t="shared" si="11"/>
        <v>74244474.429999992</v>
      </c>
      <c r="O83" s="17">
        <f t="shared" si="11"/>
        <v>79277057.030000001</v>
      </c>
      <c r="P83" s="17">
        <f t="shared" si="11"/>
        <v>0</v>
      </c>
      <c r="Q83" s="19">
        <f>+E83+F83+G83+H83+I83+J83+K83+L83+M83+N83+O83+P83</f>
        <v>814115080.63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F94" s="44" t="s">
        <v>128</v>
      </c>
      <c r="H94" s="27"/>
      <c r="I94" s="27"/>
      <c r="J94" s="75" t="s">
        <v>99</v>
      </c>
      <c r="K94" s="75"/>
      <c r="L94" s="75"/>
      <c r="M94" s="27"/>
      <c r="N94" s="27"/>
    </row>
    <row r="95" spans="2:17" ht="23.25" x14ac:dyDescent="0.35">
      <c r="B95" s="45" t="s">
        <v>125</v>
      </c>
      <c r="F95" s="45" t="s">
        <v>101</v>
      </c>
      <c r="H95" s="46"/>
      <c r="I95" s="46"/>
      <c r="J95" s="89" t="s">
        <v>126</v>
      </c>
      <c r="K95" s="89"/>
      <c r="L95" s="89"/>
      <c r="M95" s="46"/>
      <c r="N95" s="46"/>
    </row>
    <row r="97" spans="1:17" ht="33.75" customHeight="1" x14ac:dyDescent="0.35">
      <c r="A97" s="1" t="s">
        <v>96</v>
      </c>
      <c r="D97" s="75"/>
      <c r="E97" s="75"/>
      <c r="F97" s="75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89"/>
      <c r="E98" s="89"/>
      <c r="F98" s="89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6"/>
      <c r="C100" s="76"/>
      <c r="D100" s="76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7"/>
      <c r="C103" s="77"/>
      <c r="D103" s="77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D97:F97"/>
    <mergeCell ref="D98:F98"/>
    <mergeCell ref="B100:D100"/>
    <mergeCell ref="J94:L94"/>
    <mergeCell ref="J95:L95"/>
  </mergeCells>
  <pageMargins left="0.43" right="0.42" top="0.53" bottom="0.54" header="0.31496062992125984" footer="0.31496062992125984"/>
  <pageSetup paperSize="119" scale="34" orientation="landscape" r:id="rId1"/>
  <rowBreaks count="1" manualBreakCount="1">
    <brk id="48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3"/>
  <sheetViews>
    <sheetView view="pageBreakPreview" topLeftCell="B1" zoomScale="60" zoomScaleNormal="100" workbookViewId="0">
      <pane xSplit="1" topLeftCell="C1" activePane="topRight" state="frozen"/>
      <selection activeCell="B1" sqref="B1"/>
      <selection pane="topRight" activeCell="O6" sqref="O1:O1048576"/>
    </sheetView>
  </sheetViews>
  <sheetFormatPr baseColWidth="10" defaultColWidth="11.42578125" defaultRowHeight="15" x14ac:dyDescent="0.25"/>
  <cols>
    <col min="1" max="1" width="7.5703125" customWidth="1"/>
    <col min="2" max="2" width="80.7109375" customWidth="1"/>
    <col min="3" max="3" width="27.7109375" customWidth="1"/>
    <col min="4" max="4" width="28" customWidth="1"/>
    <col min="5" max="5" width="26.85546875" bestFit="1" customWidth="1"/>
    <col min="6" max="6" width="24.85546875" customWidth="1"/>
    <col min="7" max="7" width="20.140625" hidden="1" customWidth="1"/>
    <col min="8" max="8" width="21" hidden="1" customWidth="1"/>
    <col min="9" max="9" width="18.85546875" hidden="1" customWidth="1"/>
    <col min="10" max="10" width="17.28515625" hidden="1" customWidth="1"/>
    <col min="11" max="11" width="16" hidden="1" customWidth="1"/>
    <col min="12" max="12" width="21.28515625" hidden="1" customWidth="1"/>
    <col min="13" max="13" width="20.42578125" hidden="1" customWidth="1"/>
    <col min="14" max="14" width="18.7109375" hidden="1" customWidth="1"/>
    <col min="15" max="15" width="17.85546875" hidden="1" customWidth="1"/>
    <col min="16" max="16" width="24.85546875" customWidth="1"/>
    <col min="17" max="17" width="34.7109375" customWidth="1"/>
  </cols>
  <sheetData>
    <row r="1" spans="2:18" ht="28.5" customHeight="1" x14ac:dyDescent="0.3">
      <c r="B1" s="96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37"/>
    </row>
    <row r="2" spans="2:18" ht="21" customHeight="1" x14ac:dyDescent="0.3">
      <c r="B2" s="80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36"/>
    </row>
    <row r="3" spans="2:18" ht="18.75" x14ac:dyDescent="0.3">
      <c r="B3" s="82">
        <v>2023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37"/>
    </row>
    <row r="4" spans="2:18" ht="15.75" customHeight="1" x14ac:dyDescent="0.3">
      <c r="B4" s="94" t="s">
        <v>127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37"/>
    </row>
    <row r="5" spans="2:18" ht="15.75" customHeight="1" x14ac:dyDescent="0.25">
      <c r="B5" s="85" t="s">
        <v>3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7" spans="2:18" ht="15" customHeight="1" x14ac:dyDescent="0.25">
      <c r="B7" s="98" t="s">
        <v>4</v>
      </c>
      <c r="C7" s="99" t="s">
        <v>5</v>
      </c>
      <c r="D7" s="99" t="s">
        <v>6</v>
      </c>
      <c r="E7" s="100" t="s">
        <v>7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</row>
    <row r="8" spans="2:18" ht="30" customHeight="1" x14ac:dyDescent="0.35">
      <c r="B8" s="98"/>
      <c r="C8" s="99"/>
      <c r="D8" s="99"/>
      <c r="E8" s="52" t="s">
        <v>8</v>
      </c>
      <c r="F8" s="52" t="s">
        <v>9</v>
      </c>
      <c r="G8" s="52" t="s">
        <v>10</v>
      </c>
      <c r="H8" s="52" t="s">
        <v>11</v>
      </c>
      <c r="I8" s="52" t="s">
        <v>12</v>
      </c>
      <c r="J8" s="52" t="s">
        <v>13</v>
      </c>
      <c r="K8" s="52" t="s">
        <v>14</v>
      </c>
      <c r="L8" s="52" t="s">
        <v>15</v>
      </c>
      <c r="M8" s="52" t="s">
        <v>16</v>
      </c>
      <c r="N8" s="52" t="s">
        <v>17</v>
      </c>
      <c r="O8" s="52" t="s">
        <v>18</v>
      </c>
      <c r="P8" s="52" t="s">
        <v>10</v>
      </c>
      <c r="Q8" s="52" t="s">
        <v>20</v>
      </c>
    </row>
    <row r="9" spans="2:18" s="4" customFormat="1" ht="27" customHeight="1" x14ac:dyDescent="0.3">
      <c r="B9" s="53" t="s">
        <v>21</v>
      </c>
      <c r="C9" s="54">
        <f>+C10+C16+C26+C36+C44+C52+C62+C67+C70</f>
        <v>1202938070</v>
      </c>
      <c r="D9" s="54">
        <f>+D10+D16+D26+D36+D44+D52+D62+D67+D70</f>
        <v>0</v>
      </c>
      <c r="E9" s="54">
        <f>+E10+E16+E26+E36+E44+E52+E62+E67+E70</f>
        <v>41619097.43</v>
      </c>
      <c r="F9" s="54">
        <f>+F10+F16+F26+F36+F44+F52+F62+F67+F70</f>
        <v>65818005.850000001</v>
      </c>
      <c r="G9" s="54">
        <f t="shared" ref="G9:P9" si="0">+G10+G16+G26+G36+G44+G52+G62+G67+G70</f>
        <v>0</v>
      </c>
      <c r="H9" s="54">
        <f t="shared" si="0"/>
        <v>0</v>
      </c>
      <c r="I9" s="54">
        <f t="shared" si="0"/>
        <v>0</v>
      </c>
      <c r="J9" s="54">
        <f t="shared" si="0"/>
        <v>0</v>
      </c>
      <c r="K9" s="54">
        <f t="shared" si="0"/>
        <v>0</v>
      </c>
      <c r="L9" s="54">
        <f t="shared" si="0"/>
        <v>0</v>
      </c>
      <c r="M9" s="54">
        <f t="shared" si="0"/>
        <v>0</v>
      </c>
      <c r="N9" s="54">
        <f t="shared" si="0"/>
        <v>0</v>
      </c>
      <c r="O9" s="54">
        <f t="shared" si="0"/>
        <v>0</v>
      </c>
      <c r="P9" s="54">
        <f t="shared" si="0"/>
        <v>119614467.7</v>
      </c>
      <c r="Q9" s="54">
        <f>+E9+F9+G9+H9+I9+J9+K9+L9+M9+N9+O9+P9</f>
        <v>227051570.98000002</v>
      </c>
    </row>
    <row r="10" spans="2:18" s="4" customFormat="1" ht="27" customHeight="1" x14ac:dyDescent="0.3">
      <c r="B10" s="53" t="s">
        <v>22</v>
      </c>
      <c r="C10" s="55">
        <f>SUM(C11:C15)</f>
        <v>506673314</v>
      </c>
      <c r="D10" s="55">
        <v>947790</v>
      </c>
      <c r="E10" s="55">
        <f>SUM(E11:E15)</f>
        <v>34200083.119999997</v>
      </c>
      <c r="F10" s="55">
        <f>SUM(F11:F15)</f>
        <v>33288114.790000003</v>
      </c>
      <c r="G10" s="55">
        <f t="shared" ref="G10:P10" si="1">SUM(G11:G15)</f>
        <v>0</v>
      </c>
      <c r="H10" s="55">
        <f t="shared" si="1"/>
        <v>0</v>
      </c>
      <c r="I10" s="55">
        <f t="shared" si="1"/>
        <v>0</v>
      </c>
      <c r="J10" s="55">
        <f t="shared" si="1"/>
        <v>0</v>
      </c>
      <c r="K10" s="55">
        <f t="shared" si="1"/>
        <v>0</v>
      </c>
      <c r="L10" s="55">
        <f t="shared" si="1"/>
        <v>0</v>
      </c>
      <c r="M10" s="55">
        <f t="shared" si="1"/>
        <v>0</v>
      </c>
      <c r="N10" s="55">
        <f t="shared" si="1"/>
        <v>0</v>
      </c>
      <c r="O10" s="55">
        <f t="shared" si="1"/>
        <v>0</v>
      </c>
      <c r="P10" s="55">
        <f t="shared" si="1"/>
        <v>37497462.149999999</v>
      </c>
      <c r="Q10" s="55">
        <f>SUM(Q11:Q15)</f>
        <v>104985660.06</v>
      </c>
    </row>
    <row r="11" spans="2:18" s="4" customFormat="1" ht="27" customHeight="1" x14ac:dyDescent="0.35">
      <c r="B11" s="57" t="s">
        <v>23</v>
      </c>
      <c r="C11" s="58">
        <v>378779046</v>
      </c>
      <c r="D11" s="58"/>
      <c r="E11" s="58">
        <v>28476385.609999999</v>
      </c>
      <c r="F11" s="58">
        <v>27613217.850000001</v>
      </c>
      <c r="G11" s="58"/>
      <c r="H11" s="58"/>
      <c r="I11" s="58"/>
      <c r="J11" s="58"/>
      <c r="K11" s="58"/>
      <c r="L11" s="58"/>
      <c r="M11" s="58"/>
      <c r="N11" s="58"/>
      <c r="O11" s="59"/>
      <c r="P11" s="59">
        <v>31508505.510000002</v>
      </c>
      <c r="Q11" s="60">
        <f>+E11+F11+G11+H11+I11+J11+K11+L11+M11+N11+O11+P11</f>
        <v>87598108.969999999</v>
      </c>
    </row>
    <row r="12" spans="2:18" s="4" customFormat="1" ht="27" customHeight="1" x14ac:dyDescent="0.35">
      <c r="B12" s="57" t="s">
        <v>24</v>
      </c>
      <c r="C12" s="58">
        <v>75415154</v>
      </c>
      <c r="D12" s="58"/>
      <c r="E12" s="58">
        <v>1490000</v>
      </c>
      <c r="F12" s="58">
        <v>1490000</v>
      </c>
      <c r="G12" s="58"/>
      <c r="H12" s="58"/>
      <c r="I12" s="58"/>
      <c r="J12" s="58"/>
      <c r="K12" s="58"/>
      <c r="L12" s="58"/>
      <c r="M12" s="58"/>
      <c r="N12" s="58"/>
      <c r="O12" s="59"/>
      <c r="P12" s="59">
        <v>1490000</v>
      </c>
      <c r="Q12" s="60">
        <f>+E12+F12+G12+H12+I12+J12+K12+L12+M12+N12+O12+P12</f>
        <v>4470000</v>
      </c>
    </row>
    <row r="13" spans="2:18" s="4" customFormat="1" ht="27" customHeight="1" x14ac:dyDescent="0.35">
      <c r="B13" s="57" t="s">
        <v>25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9"/>
      <c r="P13" s="59"/>
      <c r="Q13" s="60">
        <f t="shared" ref="Q13:Q14" si="2">+E13+F13+G13+H13+I13+J13+K13+L13+M13+N13+O13</f>
        <v>0</v>
      </c>
    </row>
    <row r="14" spans="2:18" s="4" customFormat="1" ht="27" customHeight="1" x14ac:dyDescent="0.35">
      <c r="B14" s="57" t="s">
        <v>26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9"/>
      <c r="P14" s="59"/>
      <c r="Q14" s="60">
        <f t="shared" si="2"/>
        <v>0</v>
      </c>
    </row>
    <row r="15" spans="2:18" s="4" customFormat="1" ht="27" customHeight="1" x14ac:dyDescent="0.35">
      <c r="B15" s="57" t="s">
        <v>27</v>
      </c>
      <c r="C15" s="58">
        <v>52479114</v>
      </c>
      <c r="D15" s="58"/>
      <c r="E15" s="58">
        <v>4233697.51</v>
      </c>
      <c r="F15" s="58">
        <v>4184896.94</v>
      </c>
      <c r="G15" s="58"/>
      <c r="H15" s="58"/>
      <c r="I15" s="58"/>
      <c r="J15" s="58"/>
      <c r="K15" s="58"/>
      <c r="L15" s="58"/>
      <c r="M15" s="58"/>
      <c r="N15" s="58"/>
      <c r="O15" s="59"/>
      <c r="P15" s="59">
        <v>4498956.6399999997</v>
      </c>
      <c r="Q15" s="60">
        <f>+E15+F15+G15+H15+I15+J15+K15+L15+M15+N15+O15+P15</f>
        <v>12917551.09</v>
      </c>
    </row>
    <row r="16" spans="2:18" s="4" customFormat="1" ht="27" customHeight="1" x14ac:dyDescent="0.35">
      <c r="B16" s="53" t="s">
        <v>28</v>
      </c>
      <c r="C16" s="55">
        <f>SUM(C17:C25)</f>
        <v>554445095</v>
      </c>
      <c r="D16" s="55">
        <f>SUM(D17:D25)</f>
        <v>-324272790</v>
      </c>
      <c r="E16" s="55">
        <f>SUM(E17:E25)</f>
        <v>7419014.3099999996</v>
      </c>
      <c r="F16" s="55">
        <f>SUM(F17:F25)</f>
        <v>6779891.0600000005</v>
      </c>
      <c r="G16" s="55">
        <f t="shared" ref="G16:P16" si="3">SUM(G17:G25)</f>
        <v>0</v>
      </c>
      <c r="H16" s="55">
        <f t="shared" si="3"/>
        <v>0</v>
      </c>
      <c r="I16" s="55">
        <f t="shared" si="3"/>
        <v>0</v>
      </c>
      <c r="J16" s="55">
        <f t="shared" si="3"/>
        <v>0</v>
      </c>
      <c r="K16" s="55">
        <f t="shared" si="3"/>
        <v>0</v>
      </c>
      <c r="L16" s="55">
        <f t="shared" si="3"/>
        <v>0</v>
      </c>
      <c r="M16" s="55">
        <f t="shared" si="3"/>
        <v>0</v>
      </c>
      <c r="N16" s="55">
        <f t="shared" si="3"/>
        <v>0</v>
      </c>
      <c r="O16" s="55">
        <f t="shared" si="3"/>
        <v>0</v>
      </c>
      <c r="P16" s="55">
        <f t="shared" si="3"/>
        <v>18424885.240000002</v>
      </c>
      <c r="Q16" s="56">
        <f>+Q17+Q18+Q19+Q20+Q21+Q22+Q23+Q24+Q25</f>
        <v>32623790.609999999</v>
      </c>
    </row>
    <row r="17" spans="2:17" s="4" customFormat="1" ht="27" customHeight="1" x14ac:dyDescent="0.35">
      <c r="B17" s="57" t="s">
        <v>29</v>
      </c>
      <c r="C17" s="58">
        <v>35310000</v>
      </c>
      <c r="D17" s="58"/>
      <c r="E17" s="58">
        <v>453071.82</v>
      </c>
      <c r="F17" s="58">
        <v>2126757.5299999998</v>
      </c>
      <c r="G17" s="58"/>
      <c r="H17" s="58"/>
      <c r="I17" s="58"/>
      <c r="J17" s="58"/>
      <c r="K17" s="58"/>
      <c r="L17" s="58"/>
      <c r="M17" s="58"/>
      <c r="N17" s="58"/>
      <c r="O17" s="59"/>
      <c r="P17" s="59">
        <v>3822366.53</v>
      </c>
      <c r="Q17" s="60">
        <f t="shared" ref="Q17:Q80" si="4">+E17+F17+G17+H17+I17+J17+K17+L17+M17+N17+O17+P17</f>
        <v>6402195.879999999</v>
      </c>
    </row>
    <row r="18" spans="2:17" s="4" customFormat="1" ht="27" customHeight="1" x14ac:dyDescent="0.35">
      <c r="B18" s="57" t="s">
        <v>30</v>
      </c>
      <c r="C18" s="58">
        <v>327623613</v>
      </c>
      <c r="D18" s="58">
        <v>-322000000</v>
      </c>
      <c r="E18" s="58">
        <v>0</v>
      </c>
      <c r="F18" s="58"/>
      <c r="G18" s="58"/>
      <c r="H18" s="58"/>
      <c r="I18" s="58"/>
      <c r="J18" s="58"/>
      <c r="K18" s="58"/>
      <c r="L18" s="58"/>
      <c r="M18" s="58"/>
      <c r="N18" s="58"/>
      <c r="O18" s="59"/>
      <c r="P18" s="59"/>
      <c r="Q18" s="60">
        <f t="shared" si="4"/>
        <v>0</v>
      </c>
    </row>
    <row r="19" spans="2:17" s="4" customFormat="1" ht="27" customHeight="1" x14ac:dyDescent="0.35">
      <c r="B19" s="57" t="s">
        <v>31</v>
      </c>
      <c r="C19" s="58">
        <v>7900000</v>
      </c>
      <c r="D19" s="58"/>
      <c r="E19" s="58">
        <v>168250</v>
      </c>
      <c r="F19" s="58"/>
      <c r="G19" s="58"/>
      <c r="H19" s="58"/>
      <c r="I19" s="58"/>
      <c r="J19" s="58"/>
      <c r="K19" s="58"/>
      <c r="L19" s="58"/>
      <c r="M19" s="58"/>
      <c r="N19" s="58"/>
      <c r="O19" s="59"/>
      <c r="P19" s="59">
        <v>80500</v>
      </c>
      <c r="Q19" s="60">
        <f t="shared" si="4"/>
        <v>248750</v>
      </c>
    </row>
    <row r="20" spans="2:17" s="4" customFormat="1" ht="27" customHeight="1" x14ac:dyDescent="0.35">
      <c r="B20" s="57" t="s">
        <v>32</v>
      </c>
      <c r="C20" s="58">
        <v>1100000</v>
      </c>
      <c r="D20" s="58"/>
      <c r="E20" s="58">
        <v>0</v>
      </c>
      <c r="F20" s="58"/>
      <c r="G20" s="58"/>
      <c r="H20" s="58"/>
      <c r="I20" s="58"/>
      <c r="J20" s="58"/>
      <c r="K20" s="58"/>
      <c r="L20" s="58"/>
      <c r="M20" s="58"/>
      <c r="N20" s="58"/>
      <c r="O20" s="59"/>
      <c r="P20" s="59"/>
      <c r="Q20" s="60">
        <f t="shared" si="4"/>
        <v>0</v>
      </c>
    </row>
    <row r="21" spans="2:17" s="4" customFormat="1" ht="27" customHeight="1" x14ac:dyDescent="0.35">
      <c r="B21" s="57" t="s">
        <v>33</v>
      </c>
      <c r="C21" s="58">
        <v>12837188</v>
      </c>
      <c r="D21" s="58">
        <v>6071803</v>
      </c>
      <c r="E21" s="58">
        <v>152024.56</v>
      </c>
      <c r="F21" s="58">
        <v>80000</v>
      </c>
      <c r="G21" s="58"/>
      <c r="H21" s="58"/>
      <c r="I21" s="58"/>
      <c r="J21" s="58"/>
      <c r="K21" s="58"/>
      <c r="L21" s="58"/>
      <c r="M21" s="58"/>
      <c r="N21" s="58"/>
      <c r="O21" s="59"/>
      <c r="P21" s="59">
        <v>80000</v>
      </c>
      <c r="Q21" s="60">
        <f t="shared" si="4"/>
        <v>312024.56</v>
      </c>
    </row>
    <row r="22" spans="2:17" s="4" customFormat="1" ht="27" customHeight="1" x14ac:dyDescent="0.35">
      <c r="B22" s="57" t="s">
        <v>34</v>
      </c>
      <c r="C22" s="58">
        <v>13500000</v>
      </c>
      <c r="D22" s="58"/>
      <c r="E22" s="58">
        <v>915300.33</v>
      </c>
      <c r="F22" s="58">
        <v>1554696.62</v>
      </c>
      <c r="G22" s="58"/>
      <c r="H22" s="58"/>
      <c r="I22" s="58"/>
      <c r="J22" s="58"/>
      <c r="K22" s="58"/>
      <c r="L22" s="58"/>
      <c r="M22" s="58"/>
      <c r="N22" s="58"/>
      <c r="O22" s="59"/>
      <c r="P22" s="59">
        <v>1730005.24</v>
      </c>
      <c r="Q22" s="60">
        <f t="shared" si="4"/>
        <v>4200002.1900000004</v>
      </c>
    </row>
    <row r="23" spans="2:17" s="4" customFormat="1" ht="45.75" customHeight="1" x14ac:dyDescent="0.35">
      <c r="B23" s="61" t="s">
        <v>35</v>
      </c>
      <c r="C23" s="58">
        <v>24201990</v>
      </c>
      <c r="D23" s="58">
        <v>-900000</v>
      </c>
      <c r="E23" s="58">
        <v>5340000</v>
      </c>
      <c r="F23" s="58">
        <v>28340.11</v>
      </c>
      <c r="G23" s="58"/>
      <c r="H23" s="58"/>
      <c r="I23" s="58"/>
      <c r="J23" s="58"/>
      <c r="K23" s="58"/>
      <c r="L23" s="58"/>
      <c r="M23" s="58"/>
      <c r="N23" s="58"/>
      <c r="O23" s="59"/>
      <c r="P23" s="59"/>
      <c r="Q23" s="60">
        <f t="shared" si="4"/>
        <v>5368340.1100000003</v>
      </c>
    </row>
    <row r="24" spans="2:17" s="4" customFormat="1" ht="43.5" customHeight="1" x14ac:dyDescent="0.35">
      <c r="B24" s="61" t="s">
        <v>36</v>
      </c>
      <c r="C24" s="58">
        <v>89772304</v>
      </c>
      <c r="D24" s="58">
        <v>-3304538</v>
      </c>
      <c r="E24" s="58">
        <v>0</v>
      </c>
      <c r="F24" s="58">
        <v>1276354.48</v>
      </c>
      <c r="G24" s="58"/>
      <c r="H24" s="58"/>
      <c r="I24" s="58"/>
      <c r="J24" s="58"/>
      <c r="K24" s="58"/>
      <c r="L24" s="58"/>
      <c r="M24" s="58"/>
      <c r="N24" s="58"/>
      <c r="O24" s="59"/>
      <c r="P24" s="59">
        <v>9356315.3900000006</v>
      </c>
      <c r="Q24" s="60">
        <f t="shared" si="4"/>
        <v>10632669.870000001</v>
      </c>
    </row>
    <row r="25" spans="2:17" s="4" customFormat="1" ht="27" customHeight="1" x14ac:dyDescent="0.35">
      <c r="B25" s="57" t="s">
        <v>37</v>
      </c>
      <c r="C25" s="58">
        <v>42200000</v>
      </c>
      <c r="D25" s="58">
        <v>-4140055</v>
      </c>
      <c r="E25" s="58">
        <v>390367.6</v>
      </c>
      <c r="F25" s="58">
        <v>1713742.32</v>
      </c>
      <c r="G25" s="58"/>
      <c r="H25" s="58"/>
      <c r="I25" s="58"/>
      <c r="J25" s="58"/>
      <c r="K25" s="58"/>
      <c r="L25" s="58"/>
      <c r="M25" s="58"/>
      <c r="N25" s="58"/>
      <c r="O25" s="59"/>
      <c r="P25" s="59">
        <v>3355698.08</v>
      </c>
      <c r="Q25" s="60">
        <f t="shared" si="4"/>
        <v>5459808</v>
      </c>
    </row>
    <row r="26" spans="2:17" s="4" customFormat="1" ht="27" customHeight="1" x14ac:dyDescent="0.35">
      <c r="B26" s="53" t="s">
        <v>38</v>
      </c>
      <c r="C26" s="55">
        <f>SUM(C27:C35)</f>
        <v>79710000</v>
      </c>
      <c r="D26" s="55">
        <f>SUM(D27:D35)</f>
        <v>322000000</v>
      </c>
      <c r="E26" s="55">
        <f>SUM(E27:E35)</f>
        <v>0</v>
      </c>
      <c r="F26" s="55">
        <f>SUM(F27:F35)</f>
        <v>25750000</v>
      </c>
      <c r="G26" s="55">
        <f t="shared" ref="G26:P26" si="5">SUM(G27:G35)</f>
        <v>0</v>
      </c>
      <c r="H26" s="55">
        <f t="shared" si="5"/>
        <v>0</v>
      </c>
      <c r="I26" s="55">
        <f t="shared" si="5"/>
        <v>0</v>
      </c>
      <c r="J26" s="55">
        <f t="shared" si="5"/>
        <v>0</v>
      </c>
      <c r="K26" s="55">
        <f t="shared" si="5"/>
        <v>0</v>
      </c>
      <c r="L26" s="55">
        <f t="shared" si="5"/>
        <v>0</v>
      </c>
      <c r="M26" s="55">
        <f t="shared" si="5"/>
        <v>0</v>
      </c>
      <c r="N26" s="55">
        <f t="shared" si="5"/>
        <v>0</v>
      </c>
      <c r="O26" s="55">
        <f t="shared" si="5"/>
        <v>0</v>
      </c>
      <c r="P26" s="55">
        <f t="shared" si="5"/>
        <v>59950427.600000001</v>
      </c>
      <c r="Q26" s="56">
        <f>+Q27+Q28+Q29+Q30+Q31+Q33+Q32+Q34+Q35+Q36+Q37</f>
        <v>85700427.599999994</v>
      </c>
    </row>
    <row r="27" spans="2:17" s="4" customFormat="1" ht="27" customHeight="1" x14ac:dyDescent="0.35">
      <c r="B27" s="57" t="s">
        <v>39</v>
      </c>
      <c r="C27" s="58">
        <v>3600000</v>
      </c>
      <c r="D27" s="58"/>
      <c r="E27" s="58">
        <v>0</v>
      </c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>
        <v>56050</v>
      </c>
      <c r="Q27" s="60">
        <f t="shared" si="4"/>
        <v>56050</v>
      </c>
    </row>
    <row r="28" spans="2:17" s="4" customFormat="1" ht="27" customHeight="1" x14ac:dyDescent="0.35">
      <c r="B28" s="57" t="s">
        <v>40</v>
      </c>
      <c r="C28" s="58">
        <v>10600000</v>
      </c>
      <c r="D28" s="58"/>
      <c r="E28" s="58">
        <v>0</v>
      </c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9"/>
      <c r="Q28" s="60">
        <f t="shared" si="4"/>
        <v>0</v>
      </c>
    </row>
    <row r="29" spans="2:17" s="4" customFormat="1" ht="27" customHeight="1" x14ac:dyDescent="0.35">
      <c r="B29" s="57" t="s">
        <v>41</v>
      </c>
      <c r="C29" s="58">
        <v>8450000</v>
      </c>
      <c r="D29" s="58">
        <v>322000000</v>
      </c>
      <c r="E29" s="58">
        <v>0</v>
      </c>
      <c r="F29" s="58">
        <v>25750000</v>
      </c>
      <c r="G29" s="58"/>
      <c r="H29" s="58"/>
      <c r="I29" s="58"/>
      <c r="J29" s="58"/>
      <c r="K29" s="58"/>
      <c r="L29" s="62"/>
      <c r="M29" s="58"/>
      <c r="N29" s="58"/>
      <c r="O29" s="58"/>
      <c r="P29" s="59">
        <v>59558880</v>
      </c>
      <c r="Q29" s="60">
        <f t="shared" si="4"/>
        <v>85308880</v>
      </c>
    </row>
    <row r="30" spans="2:17" s="4" customFormat="1" ht="27" customHeight="1" x14ac:dyDescent="0.35">
      <c r="B30" s="57" t="s">
        <v>42</v>
      </c>
      <c r="C30" s="58">
        <v>2000000</v>
      </c>
      <c r="D30" s="58"/>
      <c r="E30" s="58">
        <v>0</v>
      </c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/>
      <c r="Q30" s="60">
        <f t="shared" si="4"/>
        <v>0</v>
      </c>
    </row>
    <row r="31" spans="2:17" s="4" customFormat="1" ht="27" customHeight="1" x14ac:dyDescent="0.35">
      <c r="B31" s="57" t="s">
        <v>43</v>
      </c>
      <c r="C31" s="58">
        <v>2815000</v>
      </c>
      <c r="D31" s="58"/>
      <c r="E31" s="58">
        <v>0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9"/>
      <c r="Q31" s="60">
        <f t="shared" si="4"/>
        <v>0</v>
      </c>
    </row>
    <row r="32" spans="2:17" s="4" customFormat="1" ht="42" customHeight="1" x14ac:dyDescent="0.35">
      <c r="B32" s="57" t="s">
        <v>44</v>
      </c>
      <c r="C32" s="58">
        <v>620000</v>
      </c>
      <c r="D32" s="58"/>
      <c r="E32" s="58">
        <v>0</v>
      </c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  <c r="Q32" s="60">
        <f t="shared" si="4"/>
        <v>0</v>
      </c>
    </row>
    <row r="33" spans="2:17" s="4" customFormat="1" ht="39" customHeight="1" x14ac:dyDescent="0.35">
      <c r="B33" s="61" t="s">
        <v>45</v>
      </c>
      <c r="C33" s="58">
        <v>16575000</v>
      </c>
      <c r="D33" s="58"/>
      <c r="E33" s="58">
        <v>0</v>
      </c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>
        <v>9440</v>
      </c>
      <c r="Q33" s="60">
        <f t="shared" si="4"/>
        <v>9440</v>
      </c>
    </row>
    <row r="34" spans="2:17" s="4" customFormat="1" ht="39.75" customHeight="1" x14ac:dyDescent="0.35">
      <c r="B34" s="61" t="s">
        <v>46</v>
      </c>
      <c r="C34" s="58"/>
      <c r="D34" s="58"/>
      <c r="E34" s="58">
        <v>0</v>
      </c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9"/>
      <c r="Q34" s="60">
        <f t="shared" si="4"/>
        <v>0</v>
      </c>
    </row>
    <row r="35" spans="2:17" s="4" customFormat="1" ht="27" customHeight="1" x14ac:dyDescent="0.35">
      <c r="B35" s="57" t="s">
        <v>47</v>
      </c>
      <c r="C35" s="58">
        <v>35050000</v>
      </c>
      <c r="D35" s="58"/>
      <c r="E35" s="58">
        <v>0</v>
      </c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9">
        <v>326057.59999999998</v>
      </c>
      <c r="Q35" s="60">
        <f t="shared" si="4"/>
        <v>326057.59999999998</v>
      </c>
    </row>
    <row r="36" spans="2:17" s="4" customFormat="1" ht="27" customHeight="1" x14ac:dyDescent="0.35">
      <c r="B36" s="53" t="s">
        <v>48</v>
      </c>
      <c r="C36" s="55">
        <f>SUM(C37:C42)</f>
        <v>0</v>
      </c>
      <c r="D36" s="55"/>
      <c r="E36" s="55">
        <f>SUM(E37:E42)</f>
        <v>0</v>
      </c>
      <c r="F36" s="55"/>
      <c r="G36" s="55"/>
      <c r="H36" s="55"/>
      <c r="I36" s="55"/>
      <c r="J36" s="55"/>
      <c r="K36" s="55"/>
      <c r="L36" s="55"/>
      <c r="M36" s="55"/>
      <c r="N36" s="58"/>
      <c r="O36" s="58"/>
      <c r="P36" s="58"/>
      <c r="Q36" s="60">
        <f t="shared" si="4"/>
        <v>0</v>
      </c>
    </row>
    <row r="37" spans="2:17" s="4" customFormat="1" ht="27" customHeight="1" x14ac:dyDescent="0.35">
      <c r="B37" s="57" t="s">
        <v>49</v>
      </c>
      <c r="C37" s="58">
        <v>0</v>
      </c>
      <c r="D37" s="58"/>
      <c r="E37" s="58">
        <v>0</v>
      </c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9"/>
      <c r="Q37" s="60">
        <f t="shared" si="4"/>
        <v>0</v>
      </c>
    </row>
    <row r="38" spans="2:17" s="4" customFormat="1" ht="38.25" customHeight="1" x14ac:dyDescent="0.35">
      <c r="B38" s="61" t="s">
        <v>50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9"/>
      <c r="Q38" s="60">
        <f t="shared" si="4"/>
        <v>0</v>
      </c>
    </row>
    <row r="39" spans="2:17" s="4" customFormat="1" ht="42" customHeight="1" x14ac:dyDescent="0.35">
      <c r="B39" s="61" t="s">
        <v>51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9"/>
      <c r="Q39" s="60">
        <f t="shared" si="4"/>
        <v>0</v>
      </c>
    </row>
    <row r="40" spans="2:17" s="4" customFormat="1" ht="42" customHeight="1" x14ac:dyDescent="0.35">
      <c r="B40" s="61" t="s">
        <v>52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9"/>
      <c r="Q40" s="60">
        <f t="shared" si="4"/>
        <v>0</v>
      </c>
    </row>
    <row r="41" spans="2:17" s="4" customFormat="1" ht="39.75" customHeight="1" x14ac:dyDescent="0.35">
      <c r="B41" s="61" t="s">
        <v>53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9"/>
      <c r="Q41" s="60">
        <f t="shared" si="4"/>
        <v>0</v>
      </c>
    </row>
    <row r="42" spans="2:17" s="4" customFormat="1" ht="27" customHeight="1" x14ac:dyDescent="0.35">
      <c r="B42" s="61" t="s">
        <v>54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9"/>
      <c r="Q42" s="60">
        <f t="shared" si="4"/>
        <v>0</v>
      </c>
    </row>
    <row r="43" spans="2:17" s="4" customFormat="1" ht="27" customHeight="1" x14ac:dyDescent="0.35">
      <c r="B43" s="57" t="s">
        <v>55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9"/>
      <c r="Q43" s="60">
        <f t="shared" si="4"/>
        <v>0</v>
      </c>
    </row>
    <row r="44" spans="2:17" s="4" customFormat="1" ht="36.75" customHeight="1" x14ac:dyDescent="0.35">
      <c r="B44" s="61" t="s">
        <v>56</v>
      </c>
      <c r="C44" s="55">
        <f>SUM(C45:C51)</f>
        <v>0</v>
      </c>
      <c r="D44" s="55">
        <f>SUM(D45:D51)</f>
        <v>0</v>
      </c>
      <c r="E44" s="55">
        <f>SUM(E45:E51)</f>
        <v>0</v>
      </c>
      <c r="F44" s="55">
        <f t="shared" ref="F44:P44" si="6">SUM(F45:F51)</f>
        <v>0</v>
      </c>
      <c r="G44" s="55">
        <f t="shared" si="6"/>
        <v>0</v>
      </c>
      <c r="H44" s="55">
        <f t="shared" si="6"/>
        <v>0</v>
      </c>
      <c r="I44" s="55">
        <f t="shared" si="6"/>
        <v>0</v>
      </c>
      <c r="J44" s="55">
        <f t="shared" si="6"/>
        <v>0</v>
      </c>
      <c r="K44" s="55">
        <f t="shared" si="6"/>
        <v>0</v>
      </c>
      <c r="L44" s="55">
        <f t="shared" si="6"/>
        <v>0</v>
      </c>
      <c r="M44" s="55">
        <f t="shared" si="6"/>
        <v>0</v>
      </c>
      <c r="N44" s="55">
        <f t="shared" si="6"/>
        <v>0</v>
      </c>
      <c r="O44" s="55">
        <f t="shared" si="6"/>
        <v>0</v>
      </c>
      <c r="P44" s="55">
        <f t="shared" si="6"/>
        <v>0</v>
      </c>
      <c r="Q44" s="60">
        <f t="shared" si="4"/>
        <v>0</v>
      </c>
    </row>
    <row r="45" spans="2:17" s="4" customFormat="1" ht="27" customHeight="1" x14ac:dyDescent="0.35">
      <c r="B45" s="53" t="s">
        <v>57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9"/>
      <c r="Q45" s="60">
        <f t="shared" si="4"/>
        <v>0</v>
      </c>
    </row>
    <row r="46" spans="2:17" s="4" customFormat="1" ht="36" customHeight="1" x14ac:dyDescent="0.35">
      <c r="B46" s="57" t="s">
        <v>58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9"/>
      <c r="Q46" s="60">
        <f t="shared" si="4"/>
        <v>0</v>
      </c>
    </row>
    <row r="47" spans="2:17" s="4" customFormat="1" ht="49.5" customHeight="1" x14ac:dyDescent="0.35">
      <c r="B47" s="61" t="s">
        <v>59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9"/>
      <c r="Q47" s="60">
        <f t="shared" si="4"/>
        <v>0</v>
      </c>
    </row>
    <row r="48" spans="2:17" s="4" customFormat="1" ht="42" customHeight="1" x14ac:dyDescent="0.35">
      <c r="B48" s="61" t="s">
        <v>60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9"/>
      <c r="Q48" s="60">
        <f t="shared" si="4"/>
        <v>0</v>
      </c>
    </row>
    <row r="49" spans="2:17" s="4" customFormat="1" ht="36.75" customHeight="1" x14ac:dyDescent="0.35">
      <c r="B49" s="61" t="s">
        <v>61</v>
      </c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9"/>
      <c r="Q49" s="60">
        <f t="shared" si="4"/>
        <v>0</v>
      </c>
    </row>
    <row r="50" spans="2:17" s="4" customFormat="1" ht="27" customHeight="1" x14ac:dyDescent="0.35">
      <c r="B50" s="57" t="s">
        <v>62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9"/>
      <c r="Q50" s="60">
        <f t="shared" si="4"/>
        <v>0</v>
      </c>
    </row>
    <row r="51" spans="2:17" s="4" customFormat="1" ht="36.75" customHeight="1" x14ac:dyDescent="0.35">
      <c r="B51" s="61" t="s">
        <v>63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9"/>
      <c r="Q51" s="60">
        <f t="shared" si="4"/>
        <v>0</v>
      </c>
    </row>
    <row r="52" spans="2:17" s="4" customFormat="1" ht="27" customHeight="1" x14ac:dyDescent="0.35">
      <c r="B52" s="53" t="s">
        <v>64</v>
      </c>
      <c r="C52" s="55">
        <f>SUM(C53:C61)</f>
        <v>52109661</v>
      </c>
      <c r="D52" s="55">
        <f>SUM(D53:D61)</f>
        <v>0</v>
      </c>
      <c r="E52" s="55">
        <f>SUM(E53:E61)</f>
        <v>0</v>
      </c>
      <c r="F52" s="55">
        <f t="shared" ref="F52:P52" si="7">SUM(F53:F61)</f>
        <v>0</v>
      </c>
      <c r="G52" s="55">
        <f t="shared" si="7"/>
        <v>0</v>
      </c>
      <c r="H52" s="55">
        <f t="shared" si="7"/>
        <v>0</v>
      </c>
      <c r="I52" s="55">
        <f t="shared" si="7"/>
        <v>0</v>
      </c>
      <c r="J52" s="55">
        <f t="shared" si="7"/>
        <v>0</v>
      </c>
      <c r="K52" s="55">
        <f t="shared" si="7"/>
        <v>0</v>
      </c>
      <c r="L52" s="55">
        <f t="shared" si="7"/>
        <v>0</v>
      </c>
      <c r="M52" s="55">
        <f t="shared" si="7"/>
        <v>0</v>
      </c>
      <c r="N52" s="55">
        <f t="shared" si="7"/>
        <v>0</v>
      </c>
      <c r="O52" s="55">
        <f t="shared" si="7"/>
        <v>0</v>
      </c>
      <c r="P52" s="55">
        <f t="shared" si="7"/>
        <v>0</v>
      </c>
      <c r="Q52" s="56">
        <f>+Q53+Q54+Q55+Q56+Q57+Q58+Q59+Q60+Q61</f>
        <v>0</v>
      </c>
    </row>
    <row r="53" spans="2:17" s="4" customFormat="1" ht="27" customHeight="1" x14ac:dyDescent="0.35">
      <c r="B53" s="57" t="s">
        <v>65</v>
      </c>
      <c r="C53" s="58">
        <v>24200000</v>
      </c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9"/>
      <c r="Q53" s="60">
        <f t="shared" si="4"/>
        <v>0</v>
      </c>
    </row>
    <row r="54" spans="2:17" s="4" customFormat="1" ht="42" customHeight="1" x14ac:dyDescent="0.35">
      <c r="B54" s="61" t="s">
        <v>66</v>
      </c>
      <c r="C54" s="58">
        <v>1100000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9"/>
      <c r="Q54" s="60">
        <f t="shared" si="4"/>
        <v>0</v>
      </c>
    </row>
    <row r="55" spans="2:17" s="4" customFormat="1" ht="27" customHeight="1" x14ac:dyDescent="0.35">
      <c r="B55" s="57" t="s">
        <v>67</v>
      </c>
      <c r="C55" s="58">
        <v>250000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9"/>
      <c r="Q55" s="60">
        <f t="shared" si="4"/>
        <v>0</v>
      </c>
    </row>
    <row r="56" spans="2:17" s="4" customFormat="1" ht="38.25" customHeight="1" x14ac:dyDescent="0.35">
      <c r="B56" s="61" t="s">
        <v>68</v>
      </c>
      <c r="C56" s="58">
        <v>11850000</v>
      </c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9"/>
      <c r="Q56" s="60">
        <f t="shared" si="4"/>
        <v>0</v>
      </c>
    </row>
    <row r="57" spans="2:17" s="4" customFormat="1" ht="27" customHeight="1" x14ac:dyDescent="0.35">
      <c r="B57" s="57" t="s">
        <v>69</v>
      </c>
      <c r="C57" s="58">
        <v>8600000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9"/>
      <c r="Q57" s="60">
        <f t="shared" si="4"/>
        <v>0</v>
      </c>
    </row>
    <row r="58" spans="2:17" s="4" customFormat="1" ht="27" customHeight="1" x14ac:dyDescent="0.35">
      <c r="B58" s="57" t="s">
        <v>70</v>
      </c>
      <c r="C58" s="58">
        <v>3000000</v>
      </c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9"/>
      <c r="Q58" s="60">
        <f t="shared" si="4"/>
        <v>0</v>
      </c>
    </row>
    <row r="59" spans="2:17" s="4" customFormat="1" ht="27" customHeight="1" x14ac:dyDescent="0.35">
      <c r="B59" s="57" t="s">
        <v>71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9"/>
      <c r="Q59" s="60">
        <f t="shared" si="4"/>
        <v>0</v>
      </c>
    </row>
    <row r="60" spans="2:17" s="4" customFormat="1" ht="27" customHeight="1" x14ac:dyDescent="0.35">
      <c r="B60" s="57" t="s">
        <v>72</v>
      </c>
      <c r="C60" s="58">
        <v>1109661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9"/>
      <c r="Q60" s="60">
        <f t="shared" si="4"/>
        <v>0</v>
      </c>
    </row>
    <row r="61" spans="2:17" s="4" customFormat="1" ht="36.75" customHeight="1" x14ac:dyDescent="0.35">
      <c r="B61" s="61" t="s">
        <v>73</v>
      </c>
      <c r="C61" s="58">
        <v>2000000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9"/>
      <c r="Q61" s="60">
        <f t="shared" si="4"/>
        <v>0</v>
      </c>
    </row>
    <row r="62" spans="2:17" s="4" customFormat="1" ht="27" customHeight="1" x14ac:dyDescent="0.35">
      <c r="B62" s="53" t="s">
        <v>74</v>
      </c>
      <c r="C62" s="55">
        <f>SUM(C63:C65)</f>
        <v>10000000</v>
      </c>
      <c r="D62" s="55">
        <f>SUM(D63:D65)</f>
        <v>1325000</v>
      </c>
      <c r="E62" s="55">
        <f>SUM(E63:E65)</f>
        <v>0</v>
      </c>
      <c r="F62" s="55">
        <f t="shared" ref="F62:P62" si="8">SUM(F63:F65)</f>
        <v>0</v>
      </c>
      <c r="G62" s="55">
        <f t="shared" si="8"/>
        <v>0</v>
      </c>
      <c r="H62" s="55">
        <f t="shared" si="8"/>
        <v>0</v>
      </c>
      <c r="I62" s="55">
        <f t="shared" si="8"/>
        <v>0</v>
      </c>
      <c r="J62" s="55">
        <f t="shared" si="8"/>
        <v>0</v>
      </c>
      <c r="K62" s="55">
        <f t="shared" si="8"/>
        <v>0</v>
      </c>
      <c r="L62" s="55">
        <f t="shared" si="8"/>
        <v>0</v>
      </c>
      <c r="M62" s="55">
        <f t="shared" si="8"/>
        <v>0</v>
      </c>
      <c r="N62" s="55">
        <f t="shared" si="8"/>
        <v>0</v>
      </c>
      <c r="O62" s="55">
        <f t="shared" si="8"/>
        <v>0</v>
      </c>
      <c r="P62" s="55">
        <f t="shared" si="8"/>
        <v>3741692.71</v>
      </c>
      <c r="Q62" s="60">
        <f t="shared" si="4"/>
        <v>3741692.71</v>
      </c>
    </row>
    <row r="63" spans="2:17" s="4" customFormat="1" ht="27" customHeight="1" x14ac:dyDescent="0.35">
      <c r="B63" s="57" t="s">
        <v>75</v>
      </c>
      <c r="C63" s="58">
        <v>10000000</v>
      </c>
      <c r="D63" s="58">
        <v>1325000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9">
        <v>3741692.71</v>
      </c>
      <c r="Q63" s="60">
        <f t="shared" si="4"/>
        <v>3741692.71</v>
      </c>
    </row>
    <row r="64" spans="2:17" s="4" customFormat="1" ht="27" customHeight="1" x14ac:dyDescent="0.35">
      <c r="B64" s="57" t="s">
        <v>76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9"/>
      <c r="Q64" s="60">
        <f t="shared" si="4"/>
        <v>0</v>
      </c>
    </row>
    <row r="65" spans="2:17" s="4" customFormat="1" ht="27" customHeight="1" x14ac:dyDescent="0.35">
      <c r="B65" s="57" t="s">
        <v>77</v>
      </c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9"/>
      <c r="Q65" s="60">
        <f t="shared" si="4"/>
        <v>0</v>
      </c>
    </row>
    <row r="66" spans="2:17" s="4" customFormat="1" ht="44.25" customHeight="1" x14ac:dyDescent="0.35">
      <c r="B66" s="61" t="s">
        <v>78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9"/>
      <c r="Q66" s="60">
        <f t="shared" si="4"/>
        <v>0</v>
      </c>
    </row>
    <row r="67" spans="2:17" s="4" customFormat="1" ht="42" customHeight="1" x14ac:dyDescent="0.35">
      <c r="B67" s="63" t="s">
        <v>79</v>
      </c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8"/>
      <c r="P67" s="59"/>
      <c r="Q67" s="60">
        <f t="shared" si="4"/>
        <v>0</v>
      </c>
    </row>
    <row r="68" spans="2:17" s="4" customFormat="1" ht="27" customHeight="1" x14ac:dyDescent="0.35">
      <c r="B68" s="57" t="s">
        <v>80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9"/>
      <c r="Q68" s="60">
        <f t="shared" si="4"/>
        <v>0</v>
      </c>
    </row>
    <row r="69" spans="2:17" s="4" customFormat="1" ht="39.75" customHeight="1" x14ac:dyDescent="0.35">
      <c r="B69" s="61" t="s">
        <v>81</v>
      </c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9"/>
      <c r="Q69" s="60">
        <f t="shared" si="4"/>
        <v>0</v>
      </c>
    </row>
    <row r="70" spans="2:17" s="4" customFormat="1" ht="27" customHeight="1" x14ac:dyDescent="0.35">
      <c r="B70" s="53" t="s">
        <v>82</v>
      </c>
      <c r="C70" s="55">
        <f>SUM(C71:C73)</f>
        <v>0</v>
      </c>
      <c r="D70" s="55">
        <f>SUM(D71:D73)</f>
        <v>0</v>
      </c>
      <c r="E70" s="55">
        <f>SUM(E71:E73)</f>
        <v>0</v>
      </c>
      <c r="F70" s="55">
        <f t="shared" ref="F70:P70" si="9">SUM(F71:F73)</f>
        <v>0</v>
      </c>
      <c r="G70" s="55">
        <f t="shared" si="9"/>
        <v>0</v>
      </c>
      <c r="H70" s="55">
        <f t="shared" si="9"/>
        <v>0</v>
      </c>
      <c r="I70" s="55">
        <f t="shared" si="9"/>
        <v>0</v>
      </c>
      <c r="J70" s="55">
        <f t="shared" si="9"/>
        <v>0</v>
      </c>
      <c r="K70" s="55">
        <f t="shared" si="9"/>
        <v>0</v>
      </c>
      <c r="L70" s="55">
        <f t="shared" si="9"/>
        <v>0</v>
      </c>
      <c r="M70" s="55">
        <f t="shared" si="9"/>
        <v>0</v>
      </c>
      <c r="N70" s="55">
        <f t="shared" si="9"/>
        <v>0</v>
      </c>
      <c r="O70" s="55">
        <f t="shared" si="9"/>
        <v>0</v>
      </c>
      <c r="P70" s="55">
        <f t="shared" si="9"/>
        <v>0</v>
      </c>
      <c r="Q70" s="60">
        <f t="shared" si="4"/>
        <v>0</v>
      </c>
    </row>
    <row r="71" spans="2:17" s="4" customFormat="1" ht="27" customHeight="1" x14ac:dyDescent="0.35">
      <c r="B71" s="57" t="s">
        <v>83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9"/>
      <c r="Q71" s="60">
        <f t="shared" si="4"/>
        <v>0</v>
      </c>
    </row>
    <row r="72" spans="2:17" s="4" customFormat="1" ht="27" customHeight="1" x14ac:dyDescent="0.35">
      <c r="B72" s="57" t="s">
        <v>84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9"/>
      <c r="Q72" s="60">
        <f t="shared" si="4"/>
        <v>0</v>
      </c>
    </row>
    <row r="73" spans="2:17" s="4" customFormat="1" ht="42" customHeight="1" x14ac:dyDescent="0.35">
      <c r="B73" s="61" t="s">
        <v>85</v>
      </c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9"/>
      <c r="Q73" s="60">
        <f t="shared" si="4"/>
        <v>0</v>
      </c>
    </row>
    <row r="74" spans="2:17" s="4" customFormat="1" ht="27" customHeight="1" x14ac:dyDescent="0.35">
      <c r="B74" s="53" t="s">
        <v>86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5"/>
      <c r="Q74" s="65"/>
    </row>
    <row r="75" spans="2:17" s="4" customFormat="1" ht="27" customHeight="1" x14ac:dyDescent="0.35">
      <c r="B75" s="53" t="s">
        <v>87</v>
      </c>
      <c r="C75" s="64"/>
      <c r="D75" s="64"/>
      <c r="E75" s="64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59"/>
      <c r="Q75" s="60">
        <f t="shared" si="4"/>
        <v>0</v>
      </c>
    </row>
    <row r="76" spans="2:17" s="4" customFormat="1" ht="27" customHeight="1" x14ac:dyDescent="0.35">
      <c r="B76" s="57" t="s">
        <v>88</v>
      </c>
      <c r="C76" s="67"/>
      <c r="D76" s="67"/>
      <c r="E76" s="67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59"/>
      <c r="Q76" s="60">
        <f t="shared" si="4"/>
        <v>0</v>
      </c>
    </row>
    <row r="77" spans="2:17" s="4" customFormat="1" ht="27" customHeight="1" x14ac:dyDescent="0.35">
      <c r="B77" s="57" t="s">
        <v>89</v>
      </c>
      <c r="C77" s="67"/>
      <c r="D77" s="67"/>
      <c r="E77" s="67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59"/>
      <c r="Q77" s="60">
        <f t="shared" si="4"/>
        <v>0</v>
      </c>
    </row>
    <row r="78" spans="2:17" s="4" customFormat="1" ht="27" customHeight="1" x14ac:dyDescent="0.35">
      <c r="B78" s="53" t="s">
        <v>90</v>
      </c>
      <c r="C78" s="64"/>
      <c r="D78" s="64"/>
      <c r="E78" s="64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59"/>
      <c r="Q78" s="60">
        <f t="shared" si="4"/>
        <v>0</v>
      </c>
    </row>
    <row r="79" spans="2:17" s="4" customFormat="1" ht="27" customHeight="1" x14ac:dyDescent="0.35">
      <c r="B79" s="57" t="s">
        <v>91</v>
      </c>
      <c r="C79" s="67"/>
      <c r="D79" s="67"/>
      <c r="E79" s="67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59"/>
      <c r="Q79" s="60">
        <f t="shared" si="4"/>
        <v>0</v>
      </c>
    </row>
    <row r="80" spans="2:17" s="4" customFormat="1" ht="27" customHeight="1" x14ac:dyDescent="0.35">
      <c r="B80" s="57" t="s">
        <v>92</v>
      </c>
      <c r="C80" s="67"/>
      <c r="D80" s="67"/>
      <c r="E80" s="67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59"/>
      <c r="Q80" s="60">
        <f t="shared" si="4"/>
        <v>0</v>
      </c>
    </row>
    <row r="81" spans="2:17" s="4" customFormat="1" ht="27" customHeight="1" x14ac:dyDescent="0.35">
      <c r="B81" s="53" t="s">
        <v>93</v>
      </c>
      <c r="C81" s="64"/>
      <c r="D81" s="64"/>
      <c r="E81" s="64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59"/>
      <c r="Q81" s="60">
        <f t="shared" ref="Q81:Q82" si="10">+E81+F81+G81+H81+I81+J81+K81+L81+M81+N81+O81+P81</f>
        <v>0</v>
      </c>
    </row>
    <row r="82" spans="2:17" s="4" customFormat="1" ht="27" customHeight="1" x14ac:dyDescent="0.35">
      <c r="B82" s="57" t="s">
        <v>94</v>
      </c>
      <c r="C82" s="67"/>
      <c r="D82" s="67"/>
      <c r="E82" s="67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59"/>
      <c r="Q82" s="60">
        <f t="shared" si="10"/>
        <v>0</v>
      </c>
    </row>
    <row r="83" spans="2:17" s="4" customFormat="1" ht="24.95" customHeight="1" x14ac:dyDescent="0.35">
      <c r="B83" s="68" t="s">
        <v>95</v>
      </c>
      <c r="C83" s="69">
        <f>+C10+C16+C26+C36+C44+C52+C62+C67+C70</f>
        <v>1202938070</v>
      </c>
      <c r="D83" s="69">
        <f>+D10+D16+D26+D36+D44+D52+D62+D67+D70</f>
        <v>0</v>
      </c>
      <c r="E83" s="69">
        <f>+E10+E16+E26+E36+E44+E52+E62+E67+E70</f>
        <v>41619097.43</v>
      </c>
      <c r="F83" s="69">
        <f>+F10+F16+F26+F36+F44+F52+F62+F67+F70</f>
        <v>65818005.850000001</v>
      </c>
      <c r="G83" s="69">
        <f t="shared" ref="G83:P83" si="11">+G10+G16+G26+G36+G44+G52+G62+G67+G70</f>
        <v>0</v>
      </c>
      <c r="H83" s="69">
        <f t="shared" si="11"/>
        <v>0</v>
      </c>
      <c r="I83" s="69">
        <f t="shared" si="11"/>
        <v>0</v>
      </c>
      <c r="J83" s="69">
        <f t="shared" si="11"/>
        <v>0</v>
      </c>
      <c r="K83" s="69">
        <f t="shared" si="11"/>
        <v>0</v>
      </c>
      <c r="L83" s="69">
        <f t="shared" si="11"/>
        <v>0</v>
      </c>
      <c r="M83" s="69">
        <f t="shared" si="11"/>
        <v>0</v>
      </c>
      <c r="N83" s="69">
        <f t="shared" si="11"/>
        <v>0</v>
      </c>
      <c r="O83" s="69">
        <f t="shared" si="11"/>
        <v>0</v>
      </c>
      <c r="P83" s="69">
        <f t="shared" si="11"/>
        <v>119614467.7</v>
      </c>
      <c r="Q83" s="70">
        <f>+E83+F83+G83+H83+I83+J83+K83+L83+M83+N83+O83+P83</f>
        <v>227051570.98000002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C85" s="39"/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x14ac:dyDescent="0.25">
      <c r="B91" s="72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129</v>
      </c>
      <c r="F94" s="76" t="s">
        <v>130</v>
      </c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</row>
    <row r="95" spans="2:17" ht="23.25" x14ac:dyDescent="0.35">
      <c r="B95" s="45" t="s">
        <v>101</v>
      </c>
      <c r="F95" s="89" t="s">
        <v>126</v>
      </c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</row>
    <row r="96" spans="2:17" ht="23.25" customHeight="1" x14ac:dyDescent="0.35">
      <c r="E96" s="27"/>
    </row>
    <row r="97" spans="1:17" ht="33.75" customHeight="1" x14ac:dyDescent="0.35">
      <c r="A97" s="1"/>
      <c r="B97" s="71"/>
      <c r="C97" s="75"/>
      <c r="D97" s="75"/>
      <c r="E97" s="20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C98" s="89"/>
      <c r="D98" s="89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6"/>
      <c r="C100" s="76"/>
      <c r="D100" s="76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7"/>
      <c r="C103" s="77"/>
      <c r="D103" s="77"/>
    </row>
  </sheetData>
  <mergeCells count="15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B5:Q5"/>
    <mergeCell ref="F94:Q94"/>
    <mergeCell ref="F95:Q95"/>
    <mergeCell ref="C97:D97"/>
    <mergeCell ref="C98:D98"/>
    <mergeCell ref="B100:D100"/>
  </mergeCells>
  <pageMargins left="0.59055118110236227" right="0.31496062992125984" top="0.70866141732283472" bottom="0.6692913385826772" header="0.31496062992125984" footer="0.31496062992125984"/>
  <pageSetup scale="50" orientation="landscape" r:id="rId1"/>
  <rowBreaks count="1" manualBreakCount="1">
    <brk id="38" max="1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3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7.5703125" customWidth="1"/>
    <col min="2" max="2" width="80.7109375" customWidth="1"/>
    <col min="3" max="3" width="27.7109375" customWidth="1"/>
    <col min="4" max="4" width="28" customWidth="1"/>
    <col min="5" max="5" width="26.85546875" bestFit="1" customWidth="1"/>
    <col min="6" max="6" width="24.85546875" customWidth="1"/>
    <col min="7" max="7" width="20.140625" hidden="1" customWidth="1"/>
    <col min="8" max="8" width="21" hidden="1" customWidth="1"/>
    <col min="9" max="9" width="18.85546875" hidden="1" customWidth="1"/>
    <col min="10" max="10" width="17.28515625" hidden="1" customWidth="1"/>
    <col min="11" max="11" width="16" hidden="1" customWidth="1"/>
    <col min="12" max="12" width="21.28515625" hidden="1" customWidth="1"/>
    <col min="13" max="13" width="20.42578125" hidden="1" customWidth="1"/>
    <col min="14" max="14" width="18.7109375" hidden="1" customWidth="1"/>
    <col min="15" max="15" width="17.85546875" hidden="1" customWidth="1"/>
    <col min="16" max="24" width="24.85546875" customWidth="1"/>
    <col min="25" max="25" width="31.28515625" customWidth="1"/>
  </cols>
  <sheetData>
    <row r="1" spans="2:26" ht="28.5" customHeight="1" x14ac:dyDescent="0.3">
      <c r="B1" s="96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37"/>
    </row>
    <row r="2" spans="2:26" ht="21" customHeight="1" x14ac:dyDescent="0.3">
      <c r="B2" s="80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36"/>
    </row>
    <row r="3" spans="2:26" ht="18.75" x14ac:dyDescent="0.3">
      <c r="B3" s="82">
        <v>2023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37"/>
    </row>
    <row r="4" spans="2:26" ht="15.75" customHeight="1" x14ac:dyDescent="0.3">
      <c r="B4" s="94" t="s">
        <v>127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37"/>
    </row>
    <row r="5" spans="2:26" ht="15.75" customHeight="1" x14ac:dyDescent="0.25">
      <c r="B5" s="85" t="s">
        <v>3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</row>
    <row r="6" spans="2:26" x14ac:dyDescent="0.25">
      <c r="E6" s="39"/>
      <c r="R6" s="39"/>
      <c r="S6" s="39">
        <f>+S9-57920372.44</f>
        <v>0</v>
      </c>
      <c r="Y6" s="74"/>
    </row>
    <row r="7" spans="2:26" ht="15" customHeight="1" x14ac:dyDescent="0.25">
      <c r="B7" s="98" t="s">
        <v>4</v>
      </c>
      <c r="C7" s="99" t="s">
        <v>5</v>
      </c>
      <c r="D7" s="99" t="s">
        <v>6</v>
      </c>
      <c r="E7" s="100" t="s">
        <v>7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</row>
    <row r="8" spans="2:26" ht="30" customHeight="1" x14ac:dyDescent="0.35">
      <c r="B8" s="98"/>
      <c r="C8" s="99"/>
      <c r="D8" s="99"/>
      <c r="E8" s="52" t="s">
        <v>8</v>
      </c>
      <c r="F8" s="52" t="s">
        <v>9</v>
      </c>
      <c r="G8" s="52" t="s">
        <v>10</v>
      </c>
      <c r="H8" s="52" t="s">
        <v>11</v>
      </c>
      <c r="I8" s="52" t="s">
        <v>12</v>
      </c>
      <c r="J8" s="52" t="s">
        <v>13</v>
      </c>
      <c r="K8" s="52" t="s">
        <v>14</v>
      </c>
      <c r="L8" s="52" t="s">
        <v>15</v>
      </c>
      <c r="M8" s="52" t="s">
        <v>16</v>
      </c>
      <c r="N8" s="52" t="s">
        <v>17</v>
      </c>
      <c r="O8" s="52" t="s">
        <v>18</v>
      </c>
      <c r="P8" s="52" t="s">
        <v>10</v>
      </c>
      <c r="Q8" s="52" t="s">
        <v>11</v>
      </c>
      <c r="R8" s="52" t="s">
        <v>12</v>
      </c>
      <c r="S8" s="52" t="s">
        <v>13</v>
      </c>
      <c r="T8" s="52" t="s">
        <v>14</v>
      </c>
      <c r="U8" s="52" t="s">
        <v>133</v>
      </c>
      <c r="V8" s="52" t="s">
        <v>16</v>
      </c>
      <c r="W8" s="52" t="s">
        <v>17</v>
      </c>
      <c r="X8" s="52" t="s">
        <v>136</v>
      </c>
      <c r="Y8" s="52" t="s">
        <v>20</v>
      </c>
    </row>
    <row r="9" spans="2:26" s="4" customFormat="1" ht="27" customHeight="1" x14ac:dyDescent="0.3">
      <c r="B9" s="53" t="s">
        <v>21</v>
      </c>
      <c r="C9" s="54">
        <f>+C10+C16+C26+C36+C44+C52+C62+C67+C70</f>
        <v>1202938070</v>
      </c>
      <c r="D9" s="54">
        <f>+D10+D16+D26+D36+D44+D52+D62+D67+D70</f>
        <v>298145601.50000006</v>
      </c>
      <c r="E9" s="54">
        <f>+E10+E16+E26+E36+E44+E52+E62+E67+E70</f>
        <v>41619097.43</v>
      </c>
      <c r="F9" s="54">
        <f>+F10+F16+F26+F36+F44+F52+F62+F67+F70</f>
        <v>65818005.850000001</v>
      </c>
      <c r="G9" s="54">
        <f t="shared" ref="G9:Q9" si="0">+G10+G16+G26+G36+G44+G52+G62+G67+G70</f>
        <v>0</v>
      </c>
      <c r="H9" s="54">
        <f t="shared" si="0"/>
        <v>0</v>
      </c>
      <c r="I9" s="54">
        <f t="shared" si="0"/>
        <v>0</v>
      </c>
      <c r="J9" s="54">
        <f t="shared" si="0"/>
        <v>0</v>
      </c>
      <c r="K9" s="54">
        <f t="shared" si="0"/>
        <v>0</v>
      </c>
      <c r="L9" s="54">
        <f t="shared" si="0"/>
        <v>0</v>
      </c>
      <c r="M9" s="54">
        <f t="shared" si="0"/>
        <v>0</v>
      </c>
      <c r="N9" s="54">
        <f t="shared" si="0"/>
        <v>0</v>
      </c>
      <c r="O9" s="54">
        <f t="shared" si="0"/>
        <v>0</v>
      </c>
      <c r="P9" s="54">
        <f t="shared" si="0"/>
        <v>119614467.7</v>
      </c>
      <c r="Q9" s="54">
        <f t="shared" si="0"/>
        <v>100788107.15000001</v>
      </c>
      <c r="R9" s="54">
        <f>+R10+R16+R26+R36+R44+R52+R62+R67+R70</f>
        <v>165706340.30000001</v>
      </c>
      <c r="S9" s="54">
        <f t="shared" ref="S9:X9" si="1">+S10+S16+S26+S52+S62</f>
        <v>57920372.439999998</v>
      </c>
      <c r="T9" s="54">
        <f t="shared" si="1"/>
        <v>189489374.64999998</v>
      </c>
      <c r="U9" s="54">
        <f t="shared" si="1"/>
        <v>53326013.819999993</v>
      </c>
      <c r="V9" s="54">
        <f t="shared" si="1"/>
        <v>249703551.85000002</v>
      </c>
      <c r="W9" s="54">
        <f t="shared" si="1"/>
        <v>83795243.899999991</v>
      </c>
      <c r="X9" s="54">
        <f t="shared" si="1"/>
        <v>158453926.88999999</v>
      </c>
      <c r="Y9" s="54">
        <f>+E9+F9+G9+H9+I9+J9+K9+L9+M9+N9+O9+P9+Q9+R9+T9+S9+U9+V9+W9+X9</f>
        <v>1286234501.98</v>
      </c>
    </row>
    <row r="10" spans="2:26" s="4" customFormat="1" ht="27" customHeight="1" x14ac:dyDescent="0.3">
      <c r="B10" s="53" t="s">
        <v>22</v>
      </c>
      <c r="C10" s="55">
        <f>SUM(C11:C15)</f>
        <v>506673314</v>
      </c>
      <c r="D10" s="55">
        <f>SUM(D11:D15)</f>
        <v>94457994.549999997</v>
      </c>
      <c r="E10" s="55">
        <f>SUM(E11:E15)</f>
        <v>34200083.119999997</v>
      </c>
      <c r="F10" s="55">
        <f>SUM(F11:F15)</f>
        <v>33288114.790000003</v>
      </c>
      <c r="G10" s="55">
        <f t="shared" ref="G10:X10" si="2">SUM(G11:G15)</f>
        <v>0</v>
      </c>
      <c r="H10" s="55">
        <f t="shared" si="2"/>
        <v>0</v>
      </c>
      <c r="I10" s="55">
        <f t="shared" si="2"/>
        <v>0</v>
      </c>
      <c r="J10" s="55">
        <f t="shared" si="2"/>
        <v>0</v>
      </c>
      <c r="K10" s="55">
        <f t="shared" si="2"/>
        <v>0</v>
      </c>
      <c r="L10" s="55">
        <f t="shared" si="2"/>
        <v>0</v>
      </c>
      <c r="M10" s="55">
        <f t="shared" si="2"/>
        <v>0</v>
      </c>
      <c r="N10" s="55">
        <f t="shared" si="2"/>
        <v>0</v>
      </c>
      <c r="O10" s="55">
        <f t="shared" si="2"/>
        <v>0</v>
      </c>
      <c r="P10" s="55">
        <f t="shared" si="2"/>
        <v>37497462.149999999</v>
      </c>
      <c r="Q10" s="55">
        <f t="shared" si="2"/>
        <v>44097563.449999996</v>
      </c>
      <c r="R10" s="55">
        <f t="shared" si="2"/>
        <v>63175010.74000001</v>
      </c>
      <c r="S10" s="55">
        <f t="shared" si="2"/>
        <v>40202062.57</v>
      </c>
      <c r="T10" s="55">
        <f t="shared" si="2"/>
        <v>46346314.82</v>
      </c>
      <c r="U10" s="55">
        <f t="shared" si="2"/>
        <v>41318283.869999997</v>
      </c>
      <c r="V10" s="55">
        <f t="shared" si="2"/>
        <v>42049855.719999999</v>
      </c>
      <c r="W10" s="55">
        <f t="shared" si="2"/>
        <v>45718409.340000004</v>
      </c>
      <c r="X10" s="55">
        <f t="shared" si="2"/>
        <v>105975975.36</v>
      </c>
      <c r="Y10" s="55">
        <f>SUM(Y11:Y15)</f>
        <v>533869135.92999995</v>
      </c>
    </row>
    <row r="11" spans="2:26" s="4" customFormat="1" ht="27" customHeight="1" x14ac:dyDescent="0.35">
      <c r="B11" s="57" t="s">
        <v>23</v>
      </c>
      <c r="C11" s="58">
        <v>378779046</v>
      </c>
      <c r="D11" s="58">
        <v>54741861.009999998</v>
      </c>
      <c r="E11" s="58">
        <v>28476385.609999999</v>
      </c>
      <c r="F11" s="58">
        <v>27613217.850000001</v>
      </c>
      <c r="G11" s="58"/>
      <c r="H11" s="58"/>
      <c r="I11" s="58"/>
      <c r="J11" s="58"/>
      <c r="K11" s="58"/>
      <c r="L11" s="58"/>
      <c r="M11" s="58"/>
      <c r="N11" s="58"/>
      <c r="O11" s="59"/>
      <c r="P11" s="59">
        <v>31508505.510000002</v>
      </c>
      <c r="Q11" s="59">
        <v>31171252.18</v>
      </c>
      <c r="R11" s="59">
        <v>30731949.940000001</v>
      </c>
      <c r="S11" s="59">
        <v>32242873.800000001</v>
      </c>
      <c r="T11" s="59">
        <v>31336551.199999999</v>
      </c>
      <c r="U11" s="59">
        <v>33986319.619999997</v>
      </c>
      <c r="V11" s="59">
        <v>34203062.850000001</v>
      </c>
      <c r="W11" s="59">
        <v>34744252.380000003</v>
      </c>
      <c r="X11" s="59">
        <v>68441035.099999994</v>
      </c>
      <c r="Y11" s="60">
        <f>+E11+F11+G11+H11+I11+J11+K11+L11+M11+N11+O11+P11+Q11+R11+T11+S11+U11+V11+W11+X11</f>
        <v>384455406.03999996</v>
      </c>
    </row>
    <row r="12" spans="2:26" s="4" customFormat="1" ht="27" customHeight="1" x14ac:dyDescent="0.35">
      <c r="B12" s="57" t="s">
        <v>24</v>
      </c>
      <c r="C12" s="58">
        <v>75415154</v>
      </c>
      <c r="D12" s="58">
        <v>34007891.039999999</v>
      </c>
      <c r="E12" s="58">
        <v>1490000</v>
      </c>
      <c r="F12" s="58">
        <v>1490000</v>
      </c>
      <c r="G12" s="58"/>
      <c r="H12" s="58"/>
      <c r="I12" s="58"/>
      <c r="J12" s="58"/>
      <c r="K12" s="58"/>
      <c r="L12" s="58"/>
      <c r="M12" s="58"/>
      <c r="N12" s="58"/>
      <c r="O12" s="59"/>
      <c r="P12" s="59">
        <v>1490000</v>
      </c>
      <c r="Q12" s="59">
        <v>8416102.7200000007</v>
      </c>
      <c r="R12" s="59">
        <v>27808126.600000001</v>
      </c>
      <c r="S12" s="59">
        <v>3254425.15</v>
      </c>
      <c r="T12" s="59">
        <v>10253554.189999999</v>
      </c>
      <c r="U12" s="59">
        <v>2193859.71</v>
      </c>
      <c r="V12" s="59">
        <v>2862667.68</v>
      </c>
      <c r="W12" s="59">
        <v>5762932.7800000003</v>
      </c>
      <c r="X12" s="59">
        <v>31922061.109999999</v>
      </c>
      <c r="Y12" s="60">
        <f t="shared" ref="Y12:Y15" si="3">+E12+F12+G12+H12+I12+J12+K12+L12+M12+N12+O12+P12+Q12+R12+T12+S12+U12+V12+W12+X12</f>
        <v>96943729.939999998</v>
      </c>
    </row>
    <row r="13" spans="2:26" s="4" customFormat="1" ht="27" customHeight="1" x14ac:dyDescent="0.35">
      <c r="B13" s="57" t="s">
        <v>25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9"/>
      <c r="P13" s="59"/>
      <c r="Q13" s="59"/>
      <c r="R13" s="59"/>
      <c r="S13" s="55"/>
      <c r="T13" s="55"/>
      <c r="U13" s="55"/>
      <c r="V13" s="55"/>
      <c r="W13" s="55"/>
      <c r="X13" s="55"/>
      <c r="Y13" s="60">
        <f t="shared" si="3"/>
        <v>0</v>
      </c>
    </row>
    <row r="14" spans="2:26" s="4" customFormat="1" ht="27" customHeight="1" x14ac:dyDescent="0.35">
      <c r="B14" s="57" t="s">
        <v>26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60">
        <f t="shared" si="3"/>
        <v>0</v>
      </c>
    </row>
    <row r="15" spans="2:26" s="4" customFormat="1" ht="27" customHeight="1" x14ac:dyDescent="0.35">
      <c r="B15" s="57" t="s">
        <v>27</v>
      </c>
      <c r="C15" s="58">
        <v>52479114</v>
      </c>
      <c r="D15" s="58">
        <v>5708242.5</v>
      </c>
      <c r="E15" s="58">
        <v>4233697.51</v>
      </c>
      <c r="F15" s="58">
        <v>4184896.94</v>
      </c>
      <c r="G15" s="58"/>
      <c r="H15" s="58"/>
      <c r="I15" s="58"/>
      <c r="J15" s="58"/>
      <c r="K15" s="58"/>
      <c r="L15" s="58"/>
      <c r="M15" s="58"/>
      <c r="N15" s="58"/>
      <c r="O15" s="59"/>
      <c r="P15" s="59">
        <v>4498956.6399999997</v>
      </c>
      <c r="Q15" s="59">
        <v>4510208.55</v>
      </c>
      <c r="R15" s="59">
        <v>4634934.2</v>
      </c>
      <c r="S15" s="59">
        <v>4704763.62</v>
      </c>
      <c r="T15" s="59">
        <v>4756209.43</v>
      </c>
      <c r="U15" s="59">
        <v>5138104.54</v>
      </c>
      <c r="V15" s="59">
        <v>4984125.1900000004</v>
      </c>
      <c r="W15" s="59">
        <v>5211224.18</v>
      </c>
      <c r="X15" s="59">
        <v>5612879.1500000004</v>
      </c>
      <c r="Y15" s="60">
        <f t="shared" si="3"/>
        <v>52469999.949999996</v>
      </c>
    </row>
    <row r="16" spans="2:26" s="4" customFormat="1" ht="27" customHeight="1" x14ac:dyDescent="0.35">
      <c r="B16" s="53" t="s">
        <v>28</v>
      </c>
      <c r="C16" s="55">
        <f>SUM(C17:C25)</f>
        <v>554445095</v>
      </c>
      <c r="D16" s="55">
        <f>SUM(D17:D25)</f>
        <v>-339142382.24999994</v>
      </c>
      <c r="E16" s="55">
        <f>SUM(E17:E25)</f>
        <v>7419014.3099999996</v>
      </c>
      <c r="F16" s="55">
        <f>SUM(F17:F25)</f>
        <v>6779891.0600000005</v>
      </c>
      <c r="G16" s="55">
        <f t="shared" ref="G16:W16" si="4">SUM(G17:G25)</f>
        <v>0</v>
      </c>
      <c r="H16" s="55">
        <f t="shared" si="4"/>
        <v>0</v>
      </c>
      <c r="I16" s="55">
        <f t="shared" si="4"/>
        <v>0</v>
      </c>
      <c r="J16" s="55">
        <f t="shared" si="4"/>
        <v>0</v>
      </c>
      <c r="K16" s="55">
        <f t="shared" si="4"/>
        <v>0</v>
      </c>
      <c r="L16" s="55">
        <f t="shared" si="4"/>
        <v>0</v>
      </c>
      <c r="M16" s="55">
        <f t="shared" si="4"/>
        <v>0</v>
      </c>
      <c r="N16" s="55">
        <f t="shared" si="4"/>
        <v>0</v>
      </c>
      <c r="O16" s="55">
        <f t="shared" si="4"/>
        <v>0</v>
      </c>
      <c r="P16" s="55">
        <f t="shared" si="4"/>
        <v>18424885.240000002</v>
      </c>
      <c r="Q16" s="55">
        <f t="shared" si="4"/>
        <v>15989903.82</v>
      </c>
      <c r="R16" s="55">
        <f t="shared" si="4"/>
        <v>9400483.4499999993</v>
      </c>
      <c r="S16" s="55">
        <f t="shared" si="4"/>
        <v>10380682.470000001</v>
      </c>
      <c r="T16" s="55">
        <f t="shared" si="4"/>
        <v>10333334.469999999</v>
      </c>
      <c r="U16" s="55">
        <f t="shared" si="4"/>
        <v>9852622.0499999989</v>
      </c>
      <c r="V16" s="55">
        <f t="shared" si="4"/>
        <v>15070350.689999999</v>
      </c>
      <c r="W16" s="55">
        <f t="shared" si="4"/>
        <v>22231214.110000003</v>
      </c>
      <c r="X16" s="55">
        <f>SUM(X17:X25)</f>
        <v>22199719.259999998</v>
      </c>
      <c r="Y16" s="56">
        <f>+Y17+Y18+Y19+Y20+Y21+Y22+Y23+Y24+Y25</f>
        <v>148082100.93000001</v>
      </c>
    </row>
    <row r="17" spans="2:25" s="4" customFormat="1" ht="27" customHeight="1" x14ac:dyDescent="0.35">
      <c r="B17" s="57" t="s">
        <v>29</v>
      </c>
      <c r="C17" s="58">
        <v>35310000</v>
      </c>
      <c r="D17" s="58">
        <v>3701404</v>
      </c>
      <c r="E17" s="58">
        <v>453071.82</v>
      </c>
      <c r="F17" s="58">
        <v>2126757.5299999998</v>
      </c>
      <c r="G17" s="58"/>
      <c r="H17" s="58"/>
      <c r="I17" s="58"/>
      <c r="J17" s="58"/>
      <c r="K17" s="58"/>
      <c r="L17" s="58"/>
      <c r="M17" s="58"/>
      <c r="N17" s="58"/>
      <c r="O17" s="59"/>
      <c r="P17" s="59">
        <v>3822366.53</v>
      </c>
      <c r="Q17" s="59">
        <v>3013876.8</v>
      </c>
      <c r="R17" s="59">
        <v>3616491.86</v>
      </c>
      <c r="S17" s="59">
        <v>3920049.77</v>
      </c>
      <c r="T17" s="59">
        <v>3586829.51</v>
      </c>
      <c r="U17" s="59">
        <v>3844422.05</v>
      </c>
      <c r="V17" s="59">
        <v>2838783.36</v>
      </c>
      <c r="W17" s="59">
        <v>2063542.68</v>
      </c>
      <c r="X17" s="59">
        <v>5466125.9100000001</v>
      </c>
      <c r="Y17" s="60">
        <f t="shared" ref="Y17:Y25" si="5">+E17+F17+G17+H17+I17+J17+K17+L17+M17+N17+O17+P17+Q17+R17+T17+S17+U17+V17+W17+X17</f>
        <v>34752317.82</v>
      </c>
    </row>
    <row r="18" spans="2:25" s="4" customFormat="1" ht="27" customHeight="1" x14ac:dyDescent="0.35">
      <c r="B18" s="57" t="s">
        <v>30</v>
      </c>
      <c r="C18" s="58">
        <v>327623613</v>
      </c>
      <c r="D18" s="58">
        <v>-324486820.01999998</v>
      </c>
      <c r="E18" s="58">
        <v>0</v>
      </c>
      <c r="F18" s="58"/>
      <c r="G18" s="58"/>
      <c r="H18" s="58"/>
      <c r="I18" s="58"/>
      <c r="J18" s="58"/>
      <c r="K18" s="58"/>
      <c r="L18" s="58"/>
      <c r="M18" s="58"/>
      <c r="N18" s="58"/>
      <c r="O18" s="59"/>
      <c r="P18" s="59"/>
      <c r="Q18" s="59">
        <v>154759.35999999999</v>
      </c>
      <c r="R18" s="59"/>
      <c r="S18" s="59"/>
      <c r="T18" s="59"/>
      <c r="U18" s="59">
        <v>372866.72</v>
      </c>
      <c r="V18" s="59">
        <v>375869.7</v>
      </c>
      <c r="W18" s="59">
        <v>238335.44</v>
      </c>
      <c r="X18" s="59">
        <v>33333.339999999997</v>
      </c>
      <c r="Y18" s="60">
        <f t="shared" si="5"/>
        <v>1175164.56</v>
      </c>
    </row>
    <row r="19" spans="2:25" s="4" customFormat="1" ht="27" customHeight="1" x14ac:dyDescent="0.35">
      <c r="B19" s="57" t="s">
        <v>31</v>
      </c>
      <c r="C19" s="58">
        <v>7900000</v>
      </c>
      <c r="D19" s="58">
        <v>-800000</v>
      </c>
      <c r="E19" s="58">
        <v>168250</v>
      </c>
      <c r="F19" s="58"/>
      <c r="G19" s="58"/>
      <c r="H19" s="58"/>
      <c r="I19" s="58"/>
      <c r="J19" s="58"/>
      <c r="K19" s="58"/>
      <c r="L19" s="58"/>
      <c r="M19" s="58"/>
      <c r="N19" s="58"/>
      <c r="O19" s="59"/>
      <c r="P19" s="59">
        <v>80500</v>
      </c>
      <c r="Q19" s="59"/>
      <c r="R19" s="59">
        <v>577070</v>
      </c>
      <c r="S19" s="59">
        <v>62950</v>
      </c>
      <c r="T19" s="59">
        <v>865520</v>
      </c>
      <c r="U19" s="59"/>
      <c r="V19" s="59">
        <v>102347.5</v>
      </c>
      <c r="W19" s="59">
        <v>1232160</v>
      </c>
      <c r="X19" s="59">
        <v>1068447.49</v>
      </c>
      <c r="Y19" s="60">
        <f t="shared" si="5"/>
        <v>4157244.99</v>
      </c>
    </row>
    <row r="20" spans="2:25" s="4" customFormat="1" ht="27" customHeight="1" x14ac:dyDescent="0.35">
      <c r="B20" s="57" t="s">
        <v>32</v>
      </c>
      <c r="C20" s="58">
        <v>1100000</v>
      </c>
      <c r="D20" s="58">
        <v>0</v>
      </c>
      <c r="E20" s="58">
        <v>0</v>
      </c>
      <c r="F20" s="58"/>
      <c r="G20" s="58"/>
      <c r="H20" s="58"/>
      <c r="I20" s="58"/>
      <c r="J20" s="58"/>
      <c r="K20" s="58"/>
      <c r="L20" s="58"/>
      <c r="M20" s="58"/>
      <c r="N20" s="58"/>
      <c r="O20" s="59"/>
      <c r="P20" s="59"/>
      <c r="Q20" s="59"/>
      <c r="R20" s="59">
        <v>101140</v>
      </c>
      <c r="S20" s="59">
        <v>0</v>
      </c>
      <c r="T20" s="59">
        <v>98220</v>
      </c>
      <c r="U20" s="59"/>
      <c r="V20" s="59"/>
      <c r="W20" s="59">
        <v>4300</v>
      </c>
      <c r="X20" s="59">
        <v>96500</v>
      </c>
      <c r="Y20" s="60">
        <f t="shared" si="5"/>
        <v>300160</v>
      </c>
    </row>
    <row r="21" spans="2:25" s="4" customFormat="1" ht="27" customHeight="1" x14ac:dyDescent="0.35">
      <c r="B21" s="57" t="s">
        <v>33</v>
      </c>
      <c r="C21" s="58">
        <v>12837188</v>
      </c>
      <c r="D21" s="58">
        <v>7068968.5499999998</v>
      </c>
      <c r="E21" s="58">
        <v>152024.56</v>
      </c>
      <c r="F21" s="58">
        <v>80000</v>
      </c>
      <c r="G21" s="58"/>
      <c r="H21" s="58"/>
      <c r="I21" s="58"/>
      <c r="J21" s="58"/>
      <c r="K21" s="58"/>
      <c r="L21" s="58"/>
      <c r="M21" s="58"/>
      <c r="N21" s="58"/>
      <c r="O21" s="59"/>
      <c r="P21" s="59">
        <v>80000</v>
      </c>
      <c r="Q21" s="59">
        <v>2453417.64</v>
      </c>
      <c r="R21" s="59">
        <v>448448.05</v>
      </c>
      <c r="S21" s="59">
        <v>167975.44</v>
      </c>
      <c r="T21" s="59">
        <v>158454.01999999999</v>
      </c>
      <c r="U21" s="59">
        <v>1590248.01</v>
      </c>
      <c r="V21" s="59">
        <v>317627.01</v>
      </c>
      <c r="W21" s="59">
        <v>12467768.890000001</v>
      </c>
      <c r="X21" s="59">
        <v>1018328.25</v>
      </c>
      <c r="Y21" s="60">
        <f t="shared" si="5"/>
        <v>18934291.870000001</v>
      </c>
    </row>
    <row r="22" spans="2:25" s="4" customFormat="1" ht="27" customHeight="1" x14ac:dyDescent="0.35">
      <c r="B22" s="57" t="s">
        <v>34</v>
      </c>
      <c r="C22" s="58">
        <v>13500000</v>
      </c>
      <c r="D22" s="58">
        <v>7342137.1399999997</v>
      </c>
      <c r="E22" s="58">
        <v>915300.33</v>
      </c>
      <c r="F22" s="58">
        <v>1554696.62</v>
      </c>
      <c r="G22" s="58"/>
      <c r="H22" s="58"/>
      <c r="I22" s="58"/>
      <c r="J22" s="58"/>
      <c r="K22" s="58"/>
      <c r="L22" s="58"/>
      <c r="M22" s="58"/>
      <c r="N22" s="58"/>
      <c r="O22" s="59"/>
      <c r="P22" s="59">
        <v>1730005.24</v>
      </c>
      <c r="Q22" s="59">
        <v>904216.3</v>
      </c>
      <c r="R22" s="59">
        <v>1557521.69</v>
      </c>
      <c r="S22" s="59">
        <v>1457341.82</v>
      </c>
      <c r="T22" s="59">
        <v>738859.77</v>
      </c>
      <c r="U22" s="59">
        <v>2038407.07</v>
      </c>
      <c r="V22" s="59">
        <v>4286923.87</v>
      </c>
      <c r="W22" s="59">
        <v>1101794.6200000001</v>
      </c>
      <c r="X22" s="59">
        <v>1616056.28</v>
      </c>
      <c r="Y22" s="60">
        <f t="shared" si="5"/>
        <v>17901123.610000003</v>
      </c>
    </row>
    <row r="23" spans="2:25" s="4" customFormat="1" ht="45.75" customHeight="1" x14ac:dyDescent="0.35">
      <c r="B23" s="61" t="s">
        <v>35</v>
      </c>
      <c r="C23" s="58">
        <v>24201990</v>
      </c>
      <c r="D23" s="58">
        <v>29595166.66</v>
      </c>
      <c r="E23" s="58">
        <v>5340000</v>
      </c>
      <c r="F23" s="58">
        <v>28340.11</v>
      </c>
      <c r="G23" s="58"/>
      <c r="H23" s="58"/>
      <c r="I23" s="58"/>
      <c r="J23" s="58"/>
      <c r="K23" s="58"/>
      <c r="L23" s="58"/>
      <c r="M23" s="58"/>
      <c r="N23" s="58"/>
      <c r="O23" s="59"/>
      <c r="P23" s="59"/>
      <c r="Q23" s="59">
        <v>192618.61</v>
      </c>
      <c r="R23" s="59">
        <v>192762.85</v>
      </c>
      <c r="S23" s="59">
        <v>917679.16</v>
      </c>
      <c r="T23" s="59">
        <v>1177822.19</v>
      </c>
      <c r="U23" s="59">
        <v>199794.8</v>
      </c>
      <c r="V23" s="59">
        <v>1662823.65</v>
      </c>
      <c r="W23" s="59">
        <v>1157635.6000000001</v>
      </c>
      <c r="X23" s="59">
        <v>1830463.45</v>
      </c>
      <c r="Y23" s="60">
        <f t="shared" si="5"/>
        <v>12699940.419999998</v>
      </c>
    </row>
    <row r="24" spans="2:25" s="4" customFormat="1" ht="43.5" customHeight="1" x14ac:dyDescent="0.35">
      <c r="B24" s="61" t="s">
        <v>36</v>
      </c>
      <c r="C24" s="58">
        <v>89772304</v>
      </c>
      <c r="D24" s="58">
        <v>-59362905.259999998</v>
      </c>
      <c r="E24" s="58">
        <v>0</v>
      </c>
      <c r="F24" s="58">
        <v>1276354.48</v>
      </c>
      <c r="G24" s="58"/>
      <c r="H24" s="58"/>
      <c r="I24" s="58"/>
      <c r="J24" s="58"/>
      <c r="K24" s="58"/>
      <c r="L24" s="58"/>
      <c r="M24" s="58"/>
      <c r="N24" s="58"/>
      <c r="O24" s="59"/>
      <c r="P24" s="59">
        <v>9356315.3900000006</v>
      </c>
      <c r="Q24" s="59">
        <v>6513798.79</v>
      </c>
      <c r="R24" s="59">
        <v>25489</v>
      </c>
      <c r="S24" s="59">
        <v>250640</v>
      </c>
      <c r="T24" s="59">
        <v>395663.98</v>
      </c>
      <c r="U24" s="59">
        <v>507314</v>
      </c>
      <c r="V24" s="59">
        <v>744145.6</v>
      </c>
      <c r="W24" s="59">
        <v>2540676.88</v>
      </c>
      <c r="X24" s="59">
        <v>3749387.86</v>
      </c>
      <c r="Y24" s="60">
        <f t="shared" si="5"/>
        <v>25359785.98</v>
      </c>
    </row>
    <row r="25" spans="2:25" s="4" customFormat="1" ht="27" customHeight="1" x14ac:dyDescent="0.35">
      <c r="B25" s="57" t="s">
        <v>37</v>
      </c>
      <c r="C25" s="58">
        <v>42200000</v>
      </c>
      <c r="D25" s="58">
        <v>-2200333.3199999998</v>
      </c>
      <c r="E25" s="58">
        <v>390367.6</v>
      </c>
      <c r="F25" s="58">
        <v>1713742.32</v>
      </c>
      <c r="G25" s="58"/>
      <c r="H25" s="58"/>
      <c r="I25" s="58"/>
      <c r="J25" s="58"/>
      <c r="K25" s="58"/>
      <c r="L25" s="58"/>
      <c r="M25" s="58"/>
      <c r="N25" s="58"/>
      <c r="O25" s="59"/>
      <c r="P25" s="59">
        <v>3355698.08</v>
      </c>
      <c r="Q25" s="59">
        <v>2757216.32</v>
      </c>
      <c r="R25" s="59">
        <v>2881560</v>
      </c>
      <c r="S25" s="59">
        <v>3604046.28</v>
      </c>
      <c r="T25" s="59">
        <v>3311965</v>
      </c>
      <c r="U25" s="59">
        <v>1299569.3999999999</v>
      </c>
      <c r="V25" s="59">
        <v>4741830</v>
      </c>
      <c r="W25" s="59">
        <v>1425000</v>
      </c>
      <c r="X25" s="59">
        <v>7321076.6799999997</v>
      </c>
      <c r="Y25" s="60">
        <f t="shared" si="5"/>
        <v>32802071.68</v>
      </c>
    </row>
    <row r="26" spans="2:25" s="4" customFormat="1" ht="27" customHeight="1" x14ac:dyDescent="0.35">
      <c r="B26" s="53" t="s">
        <v>38</v>
      </c>
      <c r="C26" s="55">
        <f>SUM(C27:C35)</f>
        <v>79710000</v>
      </c>
      <c r="D26" s="55">
        <f>SUM(D27:D35)</f>
        <v>511861361.19999999</v>
      </c>
      <c r="E26" s="55">
        <f>SUM(E27:E35)</f>
        <v>0</v>
      </c>
      <c r="F26" s="55">
        <f>SUM(F27:F35)</f>
        <v>25750000</v>
      </c>
      <c r="G26" s="55">
        <f t="shared" ref="G26:X26" si="6">SUM(G27:G35)</f>
        <v>0</v>
      </c>
      <c r="H26" s="55">
        <f t="shared" si="6"/>
        <v>0</v>
      </c>
      <c r="I26" s="55">
        <f t="shared" si="6"/>
        <v>0</v>
      </c>
      <c r="J26" s="55">
        <f t="shared" si="6"/>
        <v>0</v>
      </c>
      <c r="K26" s="55">
        <f t="shared" si="6"/>
        <v>0</v>
      </c>
      <c r="L26" s="55">
        <f t="shared" si="6"/>
        <v>0</v>
      </c>
      <c r="M26" s="55">
        <f t="shared" si="6"/>
        <v>0</v>
      </c>
      <c r="N26" s="55">
        <f t="shared" si="6"/>
        <v>0</v>
      </c>
      <c r="O26" s="55">
        <f t="shared" si="6"/>
        <v>0</v>
      </c>
      <c r="P26" s="55">
        <f t="shared" si="6"/>
        <v>59950427.600000001</v>
      </c>
      <c r="Q26" s="55">
        <f t="shared" si="6"/>
        <v>31824974.880000003</v>
      </c>
      <c r="R26" s="55">
        <f t="shared" si="6"/>
        <v>91907398.599999994</v>
      </c>
      <c r="S26" s="55">
        <f t="shared" si="6"/>
        <v>2082784.5299999998</v>
      </c>
      <c r="T26" s="55">
        <f t="shared" si="6"/>
        <v>130788968.56999999</v>
      </c>
      <c r="U26" s="55">
        <f t="shared" si="6"/>
        <v>2155107.9</v>
      </c>
      <c r="V26" s="55">
        <f t="shared" si="6"/>
        <v>191387740.42000002</v>
      </c>
      <c r="W26" s="55">
        <f t="shared" si="6"/>
        <v>7677781.8499999996</v>
      </c>
      <c r="X26" s="55">
        <f t="shared" si="6"/>
        <v>7757251.2200000007</v>
      </c>
      <c r="Y26" s="56">
        <f>+Y27+Y28+Y29+Y30+Y31+Y33+Y32+Y34+Y35+Y36+Y37</f>
        <v>551282435.56999993</v>
      </c>
    </row>
    <row r="27" spans="2:25" s="4" customFormat="1" ht="27" customHeight="1" x14ac:dyDescent="0.35">
      <c r="B27" s="57" t="s">
        <v>39</v>
      </c>
      <c r="C27" s="58">
        <v>3600000</v>
      </c>
      <c r="D27" s="58">
        <v>3001588.32</v>
      </c>
      <c r="E27" s="58">
        <v>0</v>
      </c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>
        <v>56050</v>
      </c>
      <c r="Q27" s="59">
        <v>33839.300000000003</v>
      </c>
      <c r="R27" s="59">
        <v>456696.81</v>
      </c>
      <c r="S27" s="59">
        <v>297581.68</v>
      </c>
      <c r="T27" s="59">
        <v>1245922.33</v>
      </c>
      <c r="U27" s="59">
        <v>53631</v>
      </c>
      <c r="V27" s="59">
        <v>92460</v>
      </c>
      <c r="W27" s="59">
        <v>796112.49</v>
      </c>
      <c r="X27" s="59">
        <v>369966.24</v>
      </c>
      <c r="Y27" s="60">
        <f t="shared" ref="Y27:Y35" si="7">+E27+F27+G27+H27+I27+J27+K27+L27+M27+N27+O27+P27+Q27+R27+T27+S27+U27+V27+W27+X27</f>
        <v>3402259.8500000006</v>
      </c>
    </row>
    <row r="28" spans="2:25" s="4" customFormat="1" ht="27" customHeight="1" x14ac:dyDescent="0.35">
      <c r="B28" s="57" t="s">
        <v>40</v>
      </c>
      <c r="C28" s="58">
        <v>10600000</v>
      </c>
      <c r="D28" s="58">
        <v>-10269833.32</v>
      </c>
      <c r="E28" s="58">
        <v>0</v>
      </c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9"/>
      <c r="Q28" s="59"/>
      <c r="R28" s="59">
        <v>1100</v>
      </c>
      <c r="S28" s="59"/>
      <c r="T28" s="59"/>
      <c r="U28" s="59">
        <v>19824</v>
      </c>
      <c r="V28" s="59">
        <v>0</v>
      </c>
      <c r="W28" s="59">
        <v>0</v>
      </c>
      <c r="X28" s="59">
        <v>128049.98</v>
      </c>
      <c r="Y28" s="60">
        <f t="shared" si="7"/>
        <v>148973.97999999998</v>
      </c>
    </row>
    <row r="29" spans="2:25" s="4" customFormat="1" ht="27" customHeight="1" x14ac:dyDescent="0.35">
      <c r="B29" s="57" t="s">
        <v>41</v>
      </c>
      <c r="C29" s="58">
        <v>8450000</v>
      </c>
      <c r="D29" s="58">
        <v>509222991.56999999</v>
      </c>
      <c r="E29" s="58">
        <v>0</v>
      </c>
      <c r="F29" s="58">
        <v>25750000</v>
      </c>
      <c r="G29" s="58"/>
      <c r="H29" s="58"/>
      <c r="I29" s="58"/>
      <c r="J29" s="58"/>
      <c r="K29" s="58"/>
      <c r="L29" s="62"/>
      <c r="M29" s="58"/>
      <c r="N29" s="58"/>
      <c r="O29" s="58"/>
      <c r="P29" s="59">
        <v>59558880</v>
      </c>
      <c r="Q29" s="59">
        <v>27841120</v>
      </c>
      <c r="R29" s="59">
        <v>82404714.859999999</v>
      </c>
      <c r="S29" s="59">
        <v>103545</v>
      </c>
      <c r="T29" s="59">
        <v>124648364.31</v>
      </c>
      <c r="U29" s="59">
        <v>113162</v>
      </c>
      <c r="V29" s="59">
        <v>190249370.40000001</v>
      </c>
      <c r="W29" s="59">
        <v>1643482.4</v>
      </c>
      <c r="X29" s="59">
        <v>49220.74</v>
      </c>
      <c r="Y29" s="60">
        <f t="shared" si="7"/>
        <v>512361859.71000004</v>
      </c>
    </row>
    <row r="30" spans="2:25" s="4" customFormat="1" ht="27" customHeight="1" x14ac:dyDescent="0.35">
      <c r="B30" s="57" t="s">
        <v>42</v>
      </c>
      <c r="C30" s="58">
        <v>2000000</v>
      </c>
      <c r="D30" s="58">
        <v>-1925000</v>
      </c>
      <c r="E30" s="58">
        <v>0</v>
      </c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/>
      <c r="Q30" s="59"/>
      <c r="R30" s="59"/>
      <c r="S30" s="59"/>
      <c r="T30" s="59"/>
      <c r="U30" s="59"/>
      <c r="V30" s="59"/>
      <c r="W30" s="59"/>
      <c r="X30" s="59"/>
      <c r="Y30" s="60">
        <f t="shared" si="7"/>
        <v>0</v>
      </c>
    </row>
    <row r="31" spans="2:25" s="4" customFormat="1" ht="27" customHeight="1" x14ac:dyDescent="0.35">
      <c r="B31" s="57" t="s">
        <v>43</v>
      </c>
      <c r="C31" s="58">
        <v>2815000</v>
      </c>
      <c r="D31" s="58">
        <v>-1933233.05</v>
      </c>
      <c r="E31" s="58">
        <v>0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9"/>
      <c r="Q31" s="59"/>
      <c r="R31" s="59">
        <v>1153.33</v>
      </c>
      <c r="S31" s="59"/>
      <c r="T31" s="59">
        <v>12603.98</v>
      </c>
      <c r="U31" s="59"/>
      <c r="V31" s="59"/>
      <c r="W31" s="59">
        <v>8789.7000000000007</v>
      </c>
      <c r="X31" s="59">
        <v>2901.7</v>
      </c>
      <c r="Y31" s="60">
        <f t="shared" si="7"/>
        <v>25448.710000000003</v>
      </c>
    </row>
    <row r="32" spans="2:25" s="4" customFormat="1" ht="42" customHeight="1" x14ac:dyDescent="0.35">
      <c r="B32" s="57" t="s">
        <v>44</v>
      </c>
      <c r="C32" s="58">
        <v>620000</v>
      </c>
      <c r="D32" s="58">
        <v>328462.11</v>
      </c>
      <c r="E32" s="58">
        <v>0</v>
      </c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  <c r="Q32" s="59"/>
      <c r="R32" s="59">
        <v>13519.64</v>
      </c>
      <c r="S32" s="59">
        <v>12162.47</v>
      </c>
      <c r="T32" s="59">
        <v>525225.91</v>
      </c>
      <c r="U32" s="59">
        <v>292227</v>
      </c>
      <c r="V32" s="59">
        <v>0</v>
      </c>
      <c r="W32" s="59">
        <v>11297.87</v>
      </c>
      <c r="X32" s="59">
        <v>77118.570000000007</v>
      </c>
      <c r="Y32" s="60">
        <f t="shared" si="7"/>
        <v>931551.46</v>
      </c>
    </row>
    <row r="33" spans="2:25" s="4" customFormat="1" ht="39" customHeight="1" x14ac:dyDescent="0.35">
      <c r="B33" s="61" t="s">
        <v>45</v>
      </c>
      <c r="C33" s="58">
        <v>16575000</v>
      </c>
      <c r="D33" s="58">
        <v>-1370000</v>
      </c>
      <c r="E33" s="58">
        <v>0</v>
      </c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>
        <v>9440</v>
      </c>
      <c r="Q33" s="59">
        <v>1840000</v>
      </c>
      <c r="R33" s="59">
        <v>972518.99</v>
      </c>
      <c r="S33" s="59">
        <v>960279.98</v>
      </c>
      <c r="T33" s="59">
        <v>1103300.3799999999</v>
      </c>
      <c r="U33" s="59">
        <v>173347.5</v>
      </c>
      <c r="V33" s="59">
        <v>47820</v>
      </c>
      <c r="W33" s="59">
        <v>2766180.5</v>
      </c>
      <c r="X33" s="59">
        <v>1614244.34</v>
      </c>
      <c r="Y33" s="60">
        <f t="shared" si="7"/>
        <v>9487131.6899999995</v>
      </c>
    </row>
    <row r="34" spans="2:25" s="4" customFormat="1" ht="39.75" customHeight="1" x14ac:dyDescent="0.35">
      <c r="B34" s="61" t="s">
        <v>46</v>
      </c>
      <c r="C34" s="58"/>
      <c r="D34" s="58"/>
      <c r="E34" s="58">
        <v>0</v>
      </c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9"/>
      <c r="Q34" s="59"/>
      <c r="R34" s="59"/>
      <c r="S34" s="59"/>
      <c r="T34" s="59"/>
      <c r="U34" s="59"/>
      <c r="V34" s="59"/>
      <c r="W34" s="59"/>
      <c r="X34" s="59"/>
      <c r="Y34" s="60">
        <f t="shared" si="7"/>
        <v>0</v>
      </c>
    </row>
    <row r="35" spans="2:25" s="4" customFormat="1" ht="27" customHeight="1" x14ac:dyDescent="0.35">
      <c r="B35" s="57" t="s">
        <v>47</v>
      </c>
      <c r="C35" s="58">
        <v>35050000</v>
      </c>
      <c r="D35" s="58">
        <v>14806385.57</v>
      </c>
      <c r="E35" s="58">
        <v>0</v>
      </c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9">
        <v>326057.59999999998</v>
      </c>
      <c r="Q35" s="59">
        <v>2110015.58</v>
      </c>
      <c r="R35" s="59">
        <v>8057694.9699999997</v>
      </c>
      <c r="S35" s="59">
        <v>709215.4</v>
      </c>
      <c r="T35" s="59">
        <v>3253551.66</v>
      </c>
      <c r="U35" s="59">
        <v>1502916.4</v>
      </c>
      <c r="V35" s="59">
        <v>998090.02</v>
      </c>
      <c r="W35" s="59">
        <v>2451918.89</v>
      </c>
      <c r="X35" s="59">
        <v>5515749.6500000004</v>
      </c>
      <c r="Y35" s="60">
        <f t="shared" si="7"/>
        <v>24925210.170000002</v>
      </c>
    </row>
    <row r="36" spans="2:25" s="4" customFormat="1" ht="27" customHeight="1" x14ac:dyDescent="0.35">
      <c r="B36" s="53" t="s">
        <v>48</v>
      </c>
      <c r="C36" s="55">
        <f>SUM(C37:C42)</f>
        <v>0</v>
      </c>
      <c r="D36" s="55"/>
      <c r="E36" s="55">
        <f>SUM(E37:E42)</f>
        <v>0</v>
      </c>
      <c r="F36" s="55"/>
      <c r="G36" s="55"/>
      <c r="H36" s="55"/>
      <c r="I36" s="55"/>
      <c r="J36" s="55"/>
      <c r="K36" s="55"/>
      <c r="L36" s="55"/>
      <c r="M36" s="55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60">
        <f t="shared" ref="Y36:Y43" si="8">+E36+F36+G36+H36+I36+J36+K36+L36+M36+N36+O36+P36+Q36+R36+T36+S36+U36</f>
        <v>0</v>
      </c>
    </row>
    <row r="37" spans="2:25" s="4" customFormat="1" ht="27" customHeight="1" x14ac:dyDescent="0.35">
      <c r="B37" s="57" t="s">
        <v>49</v>
      </c>
      <c r="C37" s="58">
        <v>0</v>
      </c>
      <c r="D37" s="58"/>
      <c r="E37" s="58">
        <v>0</v>
      </c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59"/>
      <c r="Y37" s="60">
        <f t="shared" si="8"/>
        <v>0</v>
      </c>
    </row>
    <row r="38" spans="2:25" s="4" customFormat="1" ht="38.25" customHeight="1" x14ac:dyDescent="0.35">
      <c r="B38" s="61" t="s">
        <v>50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9"/>
      <c r="Q38" s="59"/>
      <c r="R38" s="59"/>
      <c r="S38" s="59"/>
      <c r="T38" s="59"/>
      <c r="U38" s="59"/>
      <c r="V38" s="59"/>
      <c r="W38" s="59"/>
      <c r="X38" s="59"/>
      <c r="Y38" s="60">
        <f t="shared" si="8"/>
        <v>0</v>
      </c>
    </row>
    <row r="39" spans="2:25" s="4" customFormat="1" ht="42" customHeight="1" x14ac:dyDescent="0.35">
      <c r="B39" s="61" t="s">
        <v>51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9"/>
      <c r="Q39" s="59"/>
      <c r="R39" s="59"/>
      <c r="S39" s="59"/>
      <c r="T39" s="59"/>
      <c r="U39" s="59"/>
      <c r="V39" s="59"/>
      <c r="W39" s="59"/>
      <c r="X39" s="59"/>
      <c r="Y39" s="60">
        <f t="shared" si="8"/>
        <v>0</v>
      </c>
    </row>
    <row r="40" spans="2:25" s="4" customFormat="1" ht="42" customHeight="1" x14ac:dyDescent="0.35">
      <c r="B40" s="61" t="s">
        <v>52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9"/>
      <c r="Q40" s="59"/>
      <c r="R40" s="59"/>
      <c r="S40" s="59"/>
      <c r="T40" s="59"/>
      <c r="U40" s="59"/>
      <c r="V40" s="59"/>
      <c r="W40" s="59"/>
      <c r="X40" s="59"/>
      <c r="Y40" s="60">
        <f t="shared" si="8"/>
        <v>0</v>
      </c>
    </row>
    <row r="41" spans="2:25" s="4" customFormat="1" ht="39.75" customHeight="1" x14ac:dyDescent="0.35">
      <c r="B41" s="61" t="s">
        <v>53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9"/>
      <c r="Q41" s="59"/>
      <c r="R41" s="59"/>
      <c r="S41" s="59"/>
      <c r="T41" s="59"/>
      <c r="U41" s="59"/>
      <c r="V41" s="59"/>
      <c r="W41" s="59"/>
      <c r="X41" s="59"/>
      <c r="Y41" s="60">
        <f t="shared" si="8"/>
        <v>0</v>
      </c>
    </row>
    <row r="42" spans="2:25" s="4" customFormat="1" ht="27" customHeight="1" x14ac:dyDescent="0.35">
      <c r="B42" s="61" t="s">
        <v>54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9"/>
      <c r="Q42" s="59"/>
      <c r="R42" s="59"/>
      <c r="S42" s="59"/>
      <c r="T42" s="59"/>
      <c r="U42" s="59"/>
      <c r="V42" s="59"/>
      <c r="W42" s="59"/>
      <c r="X42" s="59"/>
      <c r="Y42" s="60">
        <f t="shared" si="8"/>
        <v>0</v>
      </c>
    </row>
    <row r="43" spans="2:25" s="4" customFormat="1" ht="27" customHeight="1" x14ac:dyDescent="0.35">
      <c r="B43" s="57" t="s">
        <v>55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9"/>
      <c r="Q43" s="59"/>
      <c r="R43" s="59"/>
      <c r="S43" s="59"/>
      <c r="T43" s="59"/>
      <c r="U43" s="59"/>
      <c r="V43" s="59"/>
      <c r="W43" s="59"/>
      <c r="X43" s="59"/>
      <c r="Y43" s="60">
        <f t="shared" si="8"/>
        <v>0</v>
      </c>
    </row>
    <row r="44" spans="2:25" s="4" customFormat="1" ht="36.75" customHeight="1" x14ac:dyDescent="0.35">
      <c r="B44" s="61" t="s">
        <v>56</v>
      </c>
      <c r="C44" s="55">
        <f>SUM(C45:C51)</f>
        <v>0</v>
      </c>
      <c r="D44" s="55">
        <f>SUM(D45:D51)</f>
        <v>0</v>
      </c>
      <c r="E44" s="55">
        <f>SUM(E45:E51)</f>
        <v>0</v>
      </c>
      <c r="F44" s="55">
        <f t="shared" ref="F44:R44" si="9">SUM(F45:F51)</f>
        <v>0</v>
      </c>
      <c r="G44" s="55">
        <f t="shared" si="9"/>
        <v>0</v>
      </c>
      <c r="H44" s="55">
        <f t="shared" si="9"/>
        <v>0</v>
      </c>
      <c r="I44" s="55">
        <f t="shared" si="9"/>
        <v>0</v>
      </c>
      <c r="J44" s="55">
        <f t="shared" si="9"/>
        <v>0</v>
      </c>
      <c r="K44" s="55">
        <f t="shared" si="9"/>
        <v>0</v>
      </c>
      <c r="L44" s="55">
        <f t="shared" si="9"/>
        <v>0</v>
      </c>
      <c r="M44" s="55">
        <f t="shared" si="9"/>
        <v>0</v>
      </c>
      <c r="N44" s="55">
        <f t="shared" si="9"/>
        <v>0</v>
      </c>
      <c r="O44" s="55">
        <f t="shared" si="9"/>
        <v>0</v>
      </c>
      <c r="P44" s="55">
        <f t="shared" si="9"/>
        <v>0</v>
      </c>
      <c r="Q44" s="55">
        <f t="shared" si="9"/>
        <v>0</v>
      </c>
      <c r="R44" s="55">
        <f t="shared" si="9"/>
        <v>0</v>
      </c>
      <c r="S44" s="55" t="s">
        <v>132</v>
      </c>
      <c r="T44" s="55" t="s">
        <v>132</v>
      </c>
      <c r="U44" s="55"/>
      <c r="V44" s="55"/>
      <c r="W44" s="55"/>
      <c r="X44" s="55"/>
      <c r="Y44" s="60">
        <v>0</v>
      </c>
    </row>
    <row r="45" spans="2:25" s="4" customFormat="1" ht="27" customHeight="1" x14ac:dyDescent="0.35">
      <c r="B45" s="53" t="s">
        <v>57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9"/>
      <c r="Q45" s="59"/>
      <c r="R45" s="59"/>
      <c r="S45" s="59"/>
      <c r="T45" s="59"/>
      <c r="U45" s="59"/>
      <c r="V45" s="59"/>
      <c r="W45" s="59"/>
      <c r="X45" s="59"/>
      <c r="Y45" s="60">
        <f t="shared" ref="Y45:Y51" si="10">+E45+F45+G45+H45+I45+J45+K45+L45+M45+N45+O45+P45+Q45+R45+T45+S45+U45</f>
        <v>0</v>
      </c>
    </row>
    <row r="46" spans="2:25" s="4" customFormat="1" ht="36" customHeight="1" x14ac:dyDescent="0.35">
      <c r="B46" s="57" t="s">
        <v>58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9"/>
      <c r="Q46" s="59"/>
      <c r="R46" s="59"/>
      <c r="S46" s="59"/>
      <c r="T46" s="59"/>
      <c r="U46" s="59"/>
      <c r="V46" s="59"/>
      <c r="W46" s="59"/>
      <c r="X46" s="59"/>
      <c r="Y46" s="60">
        <f t="shared" si="10"/>
        <v>0</v>
      </c>
    </row>
    <row r="47" spans="2:25" s="4" customFormat="1" ht="49.5" customHeight="1" x14ac:dyDescent="0.35">
      <c r="B47" s="61" t="s">
        <v>59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9"/>
      <c r="Q47" s="59"/>
      <c r="R47" s="59"/>
      <c r="S47" s="59"/>
      <c r="T47" s="59"/>
      <c r="U47" s="59"/>
      <c r="V47" s="59"/>
      <c r="W47" s="59"/>
      <c r="X47" s="59"/>
      <c r="Y47" s="60">
        <f t="shared" si="10"/>
        <v>0</v>
      </c>
    </row>
    <row r="48" spans="2:25" s="4" customFormat="1" ht="42" customHeight="1" x14ac:dyDescent="0.35">
      <c r="B48" s="61" t="s">
        <v>60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9"/>
      <c r="Q48" s="59"/>
      <c r="R48" s="59"/>
      <c r="S48" s="59"/>
      <c r="T48" s="59"/>
      <c r="U48" s="59"/>
      <c r="V48" s="59"/>
      <c r="W48" s="59"/>
      <c r="X48" s="59"/>
      <c r="Y48" s="60">
        <f t="shared" si="10"/>
        <v>0</v>
      </c>
    </row>
    <row r="49" spans="2:25" s="4" customFormat="1" ht="36.75" customHeight="1" x14ac:dyDescent="0.35">
      <c r="B49" s="61" t="s">
        <v>61</v>
      </c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9"/>
      <c r="Q49" s="59"/>
      <c r="R49" s="59"/>
      <c r="S49" s="59"/>
      <c r="T49" s="59"/>
      <c r="U49" s="59"/>
      <c r="V49" s="59"/>
      <c r="W49" s="59"/>
      <c r="X49" s="59"/>
      <c r="Y49" s="60">
        <f t="shared" si="10"/>
        <v>0</v>
      </c>
    </row>
    <row r="50" spans="2:25" s="4" customFormat="1" ht="27" customHeight="1" x14ac:dyDescent="0.35">
      <c r="B50" s="57" t="s">
        <v>62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9"/>
      <c r="Q50" s="59"/>
      <c r="R50" s="59"/>
      <c r="S50" s="59"/>
      <c r="T50" s="59"/>
      <c r="U50" s="59"/>
      <c r="V50" s="59"/>
      <c r="W50" s="59"/>
      <c r="X50" s="59"/>
      <c r="Y50" s="60">
        <f t="shared" si="10"/>
        <v>0</v>
      </c>
    </row>
    <row r="51" spans="2:25" s="4" customFormat="1" ht="36.75" customHeight="1" x14ac:dyDescent="0.35">
      <c r="B51" s="61" t="s">
        <v>63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9"/>
      <c r="Q51" s="59"/>
      <c r="R51" s="59"/>
      <c r="S51" s="59"/>
      <c r="T51" s="59"/>
      <c r="U51" s="59"/>
      <c r="V51" s="59"/>
      <c r="W51" s="59"/>
      <c r="X51" s="59"/>
      <c r="Y51" s="60">
        <f t="shared" si="10"/>
        <v>0</v>
      </c>
    </row>
    <row r="52" spans="2:25" s="4" customFormat="1" ht="27" customHeight="1" x14ac:dyDescent="0.3">
      <c r="B52" s="53" t="s">
        <v>64</v>
      </c>
      <c r="C52" s="55">
        <f>SUM(C53:C61)</f>
        <v>52109661</v>
      </c>
      <c r="D52" s="55">
        <f>SUM(D53:D61)</f>
        <v>33143628</v>
      </c>
      <c r="E52" s="55">
        <f>SUM(E53:E61)</f>
        <v>0</v>
      </c>
      <c r="F52" s="55">
        <f t="shared" ref="F52:X52" si="11">SUM(F53:F61)</f>
        <v>0</v>
      </c>
      <c r="G52" s="55">
        <f t="shared" si="11"/>
        <v>0</v>
      </c>
      <c r="H52" s="55">
        <f t="shared" si="11"/>
        <v>0</v>
      </c>
      <c r="I52" s="55">
        <f t="shared" si="11"/>
        <v>0</v>
      </c>
      <c r="J52" s="55">
        <f t="shared" si="11"/>
        <v>0</v>
      </c>
      <c r="K52" s="55">
        <f t="shared" si="11"/>
        <v>0</v>
      </c>
      <c r="L52" s="55">
        <f t="shared" si="11"/>
        <v>0</v>
      </c>
      <c r="M52" s="55">
        <f t="shared" si="11"/>
        <v>0</v>
      </c>
      <c r="N52" s="55">
        <f t="shared" si="11"/>
        <v>0</v>
      </c>
      <c r="O52" s="55">
        <f t="shared" si="11"/>
        <v>0</v>
      </c>
      <c r="P52" s="55">
        <f t="shared" si="11"/>
        <v>0</v>
      </c>
      <c r="Q52" s="55">
        <f t="shared" si="11"/>
        <v>8875665</v>
      </c>
      <c r="R52" s="55">
        <f t="shared" si="11"/>
        <v>1223447.51</v>
      </c>
      <c r="S52" s="55">
        <f t="shared" si="11"/>
        <v>2415884.7999999998</v>
      </c>
      <c r="T52" s="55">
        <f t="shared" si="11"/>
        <v>2020756.79</v>
      </c>
      <c r="U52" s="55">
        <f t="shared" si="11"/>
        <v>0</v>
      </c>
      <c r="V52" s="55">
        <f t="shared" si="11"/>
        <v>1195605.02</v>
      </c>
      <c r="W52" s="55">
        <f t="shared" si="11"/>
        <v>8167838.5999999996</v>
      </c>
      <c r="X52" s="55">
        <f t="shared" si="11"/>
        <v>22525303.510000002</v>
      </c>
      <c r="Y52" s="55">
        <f>SUM(Y53:Y61)</f>
        <v>46424501.230000012</v>
      </c>
    </row>
    <row r="53" spans="2:25" s="4" customFormat="1" ht="27" customHeight="1" x14ac:dyDescent="0.35">
      <c r="B53" s="57" t="s">
        <v>65</v>
      </c>
      <c r="C53" s="58">
        <v>24200000</v>
      </c>
      <c r="D53" s="58">
        <v>16143628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9"/>
      <c r="Q53" s="59">
        <v>8401305</v>
      </c>
      <c r="R53" s="59">
        <v>1099547.51</v>
      </c>
      <c r="S53" s="59">
        <v>2317826.7999999998</v>
      </c>
      <c r="T53" s="59">
        <v>899579.79</v>
      </c>
      <c r="U53" s="59"/>
      <c r="V53" s="59">
        <v>628940</v>
      </c>
      <c r="W53" s="59">
        <v>6127838.5999999996</v>
      </c>
      <c r="X53" s="59">
        <v>17598991.390000001</v>
      </c>
      <c r="Y53" s="60">
        <f t="shared" ref="Y53:Y61" si="12">+E53+F53+G53+H53+I53+J53+K53+L53+M53+N53+O53+P53+Q53+R53+T53+S53+U53+V53+W53+X53</f>
        <v>37074029.090000004</v>
      </c>
    </row>
    <row r="54" spans="2:25" s="4" customFormat="1" ht="42" customHeight="1" x14ac:dyDescent="0.35">
      <c r="B54" s="61" t="s">
        <v>66</v>
      </c>
      <c r="C54" s="58">
        <v>1100000</v>
      </c>
      <c r="D54" s="58">
        <v>100000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9"/>
      <c r="Q54" s="59">
        <v>28320</v>
      </c>
      <c r="R54" s="59"/>
      <c r="S54" s="59">
        <v>98058</v>
      </c>
      <c r="T54" s="59">
        <v>444860</v>
      </c>
      <c r="U54" s="59"/>
      <c r="V54" s="59"/>
      <c r="W54" s="59"/>
      <c r="X54" s="59"/>
      <c r="Y54" s="60">
        <f t="shared" si="12"/>
        <v>571238</v>
      </c>
    </row>
    <row r="55" spans="2:25" s="4" customFormat="1" ht="27" customHeight="1" x14ac:dyDescent="0.35">
      <c r="B55" s="57" t="s">
        <v>67</v>
      </c>
      <c r="C55" s="58">
        <v>250000</v>
      </c>
      <c r="D55" s="58">
        <v>-40000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9"/>
      <c r="Q55" s="59"/>
      <c r="R55" s="59"/>
      <c r="S55" s="59"/>
      <c r="T55" s="59"/>
      <c r="U55" s="59"/>
      <c r="V55" s="59"/>
      <c r="W55" s="59"/>
      <c r="X55" s="59"/>
      <c r="Y55" s="60">
        <f t="shared" si="12"/>
        <v>0</v>
      </c>
    </row>
    <row r="56" spans="2:25" s="4" customFormat="1" ht="38.25" customHeight="1" x14ac:dyDescent="0.35">
      <c r="B56" s="61" t="s">
        <v>68</v>
      </c>
      <c r="C56" s="58">
        <v>11850000</v>
      </c>
      <c r="D56" s="58">
        <v>0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9"/>
      <c r="Q56" s="59"/>
      <c r="R56" s="59"/>
      <c r="S56" s="59"/>
      <c r="T56" s="59">
        <v>0</v>
      </c>
      <c r="U56" s="59"/>
      <c r="V56" s="59">
        <v>304785.74</v>
      </c>
      <c r="W56" s="59">
        <v>0</v>
      </c>
      <c r="X56" s="59">
        <v>55000</v>
      </c>
      <c r="Y56" s="60">
        <f t="shared" si="12"/>
        <v>359785.74</v>
      </c>
    </row>
    <row r="57" spans="2:25" s="4" customFormat="1" ht="27" customHeight="1" x14ac:dyDescent="0.35">
      <c r="B57" s="57" t="s">
        <v>69</v>
      </c>
      <c r="C57" s="58">
        <v>8600000</v>
      </c>
      <c r="D57" s="58">
        <v>1810000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9"/>
      <c r="Q57" s="59">
        <v>446040</v>
      </c>
      <c r="R57" s="59">
        <v>123900</v>
      </c>
      <c r="S57" s="59">
        <v>0</v>
      </c>
      <c r="T57" s="59">
        <v>676317</v>
      </c>
      <c r="U57" s="59"/>
      <c r="V57" s="59"/>
      <c r="W57" s="59"/>
      <c r="X57" s="59">
        <v>62000.02</v>
      </c>
      <c r="Y57" s="60">
        <f t="shared" si="12"/>
        <v>1308257.02</v>
      </c>
    </row>
    <row r="58" spans="2:25" s="4" customFormat="1" ht="27" customHeight="1" x14ac:dyDescent="0.35">
      <c r="B58" s="57" t="s">
        <v>70</v>
      </c>
      <c r="C58" s="58">
        <v>3000000</v>
      </c>
      <c r="D58" s="58">
        <v>11630000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9"/>
      <c r="Q58" s="59"/>
      <c r="R58" s="59"/>
      <c r="S58" s="59"/>
      <c r="T58" s="59"/>
      <c r="U58" s="59"/>
      <c r="V58" s="59">
        <v>877920</v>
      </c>
      <c r="W58" s="59">
        <v>0</v>
      </c>
      <c r="X58" s="59">
        <v>526502.1</v>
      </c>
      <c r="Y58" s="60">
        <f t="shared" si="12"/>
        <v>1404422.1</v>
      </c>
    </row>
    <row r="59" spans="2:25" s="4" customFormat="1" ht="27" customHeight="1" x14ac:dyDescent="0.35">
      <c r="B59" s="57" t="s">
        <v>71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9"/>
      <c r="Q59" s="59"/>
      <c r="R59" s="59"/>
      <c r="S59" s="59"/>
      <c r="T59" s="59"/>
      <c r="U59" s="59"/>
      <c r="V59" s="59">
        <v>-616040.72</v>
      </c>
      <c r="W59" s="59">
        <v>0</v>
      </c>
      <c r="X59" s="59">
        <v>0</v>
      </c>
      <c r="Y59" s="60">
        <f t="shared" si="12"/>
        <v>-616040.72</v>
      </c>
    </row>
    <row r="60" spans="2:25" s="4" customFormat="1" ht="27" customHeight="1" x14ac:dyDescent="0.35">
      <c r="B60" s="57" t="s">
        <v>72</v>
      </c>
      <c r="C60" s="58">
        <v>1109661</v>
      </c>
      <c r="D60" s="58">
        <v>5500000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9"/>
      <c r="Q60" s="59"/>
      <c r="R60" s="59"/>
      <c r="S60" s="59"/>
      <c r="T60" s="59"/>
      <c r="U60" s="59"/>
      <c r="V60" s="59"/>
      <c r="W60" s="59">
        <v>2040000</v>
      </c>
      <c r="X60" s="59">
        <v>4282810</v>
      </c>
      <c r="Y60" s="60">
        <f t="shared" si="12"/>
        <v>6322810</v>
      </c>
    </row>
    <row r="61" spans="2:25" s="4" customFormat="1" ht="36.75" customHeight="1" x14ac:dyDescent="0.35">
      <c r="B61" s="61" t="s">
        <v>73</v>
      </c>
      <c r="C61" s="58">
        <v>2000000</v>
      </c>
      <c r="D61" s="58">
        <v>-2000000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9"/>
      <c r="Q61" s="59"/>
      <c r="R61" s="59"/>
      <c r="S61" s="59"/>
      <c r="T61" s="59"/>
      <c r="U61" s="59"/>
      <c r="V61" s="59"/>
      <c r="W61" s="59"/>
      <c r="X61" s="59"/>
      <c r="Y61" s="60">
        <f t="shared" si="12"/>
        <v>0</v>
      </c>
    </row>
    <row r="62" spans="2:25" s="4" customFormat="1" ht="27" customHeight="1" x14ac:dyDescent="0.3">
      <c r="B62" s="53" t="s">
        <v>74</v>
      </c>
      <c r="C62" s="55">
        <f>SUM(C63:C65)</f>
        <v>10000000</v>
      </c>
      <c r="D62" s="55">
        <f>SUM(D63:D65)</f>
        <v>-2175000</v>
      </c>
      <c r="E62" s="55">
        <f>SUM(E63:E65)</f>
        <v>0</v>
      </c>
      <c r="F62" s="55">
        <f t="shared" ref="F62:X62" si="13">SUM(F63:F65)</f>
        <v>0</v>
      </c>
      <c r="G62" s="55">
        <f t="shared" si="13"/>
        <v>0</v>
      </c>
      <c r="H62" s="55">
        <f t="shared" si="13"/>
        <v>0</v>
      </c>
      <c r="I62" s="55">
        <f t="shared" si="13"/>
        <v>0</v>
      </c>
      <c r="J62" s="55">
        <f t="shared" si="13"/>
        <v>0</v>
      </c>
      <c r="K62" s="55">
        <f t="shared" si="13"/>
        <v>0</v>
      </c>
      <c r="L62" s="55">
        <f t="shared" si="13"/>
        <v>0</v>
      </c>
      <c r="M62" s="55">
        <f t="shared" si="13"/>
        <v>0</v>
      </c>
      <c r="N62" s="55">
        <f t="shared" si="13"/>
        <v>0</v>
      </c>
      <c r="O62" s="55">
        <f t="shared" si="13"/>
        <v>0</v>
      </c>
      <c r="P62" s="55">
        <f t="shared" si="13"/>
        <v>3741692.71</v>
      </c>
      <c r="Q62" s="55">
        <f t="shared" si="13"/>
        <v>0</v>
      </c>
      <c r="R62" s="55">
        <f t="shared" si="13"/>
        <v>0</v>
      </c>
      <c r="S62" s="55">
        <f t="shared" si="13"/>
        <v>2838958.07</v>
      </c>
      <c r="T62" s="55">
        <f t="shared" si="13"/>
        <v>0</v>
      </c>
      <c r="U62" s="55">
        <f t="shared" si="13"/>
        <v>0</v>
      </c>
      <c r="V62" s="55">
        <f t="shared" si="13"/>
        <v>0</v>
      </c>
      <c r="W62" s="55">
        <f t="shared" si="13"/>
        <v>0</v>
      </c>
      <c r="X62" s="55">
        <f t="shared" si="13"/>
        <v>-4322.46</v>
      </c>
      <c r="Y62" s="55">
        <f>SUM(Y63:Y65)</f>
        <v>6580650.7799999993</v>
      </c>
    </row>
    <row r="63" spans="2:25" s="4" customFormat="1" ht="27" customHeight="1" x14ac:dyDescent="0.35">
      <c r="B63" s="57" t="s">
        <v>75</v>
      </c>
      <c r="C63" s="58">
        <v>10000000</v>
      </c>
      <c r="D63" s="58">
        <v>-2175000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9">
        <v>3741692.71</v>
      </c>
      <c r="Q63" s="59">
        <v>0</v>
      </c>
      <c r="R63" s="59">
        <v>0</v>
      </c>
      <c r="S63" s="59">
        <v>2838958.07</v>
      </c>
      <c r="T63" s="59">
        <v>0</v>
      </c>
      <c r="U63" s="59"/>
      <c r="V63" s="59"/>
      <c r="W63" s="59"/>
      <c r="X63" s="59">
        <v>-4322.46</v>
      </c>
      <c r="Y63" s="60">
        <f>+E63+F63+G63+H63+I63+J63+K63+L63+M63+N63+O63+P63+Q63+R63+T63+S63+U63+V63+W63</f>
        <v>6580650.7799999993</v>
      </c>
    </row>
    <row r="64" spans="2:25" s="4" customFormat="1" ht="27" customHeight="1" x14ac:dyDescent="0.35">
      <c r="B64" s="57" t="s">
        <v>76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9"/>
      <c r="Q64" s="59"/>
      <c r="R64" s="59"/>
      <c r="S64" s="59"/>
      <c r="T64" s="59"/>
      <c r="U64" s="59"/>
      <c r="V64" s="59"/>
      <c r="W64" s="59"/>
      <c r="X64" s="59"/>
      <c r="Y64" s="60">
        <f>+E64+F64+G64+H64+I64+J64+K64+L64+M64+N64+O64+P64+Q64+R64+T64+S64+U64+V64</f>
        <v>0</v>
      </c>
    </row>
    <row r="65" spans="2:25" s="4" customFormat="1" ht="27" customHeight="1" x14ac:dyDescent="0.35">
      <c r="B65" s="57" t="s">
        <v>77</v>
      </c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9"/>
      <c r="Q65" s="59"/>
      <c r="R65" s="59"/>
      <c r="S65" s="59"/>
      <c r="T65" s="59"/>
      <c r="U65" s="59"/>
      <c r="V65" s="59"/>
      <c r="W65" s="59"/>
      <c r="X65" s="59"/>
      <c r="Y65" s="60" t="s">
        <v>100</v>
      </c>
    </row>
    <row r="66" spans="2:25" s="4" customFormat="1" ht="44.25" customHeight="1" x14ac:dyDescent="0.35">
      <c r="B66" s="61" t="s">
        <v>78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9"/>
      <c r="Q66" s="59"/>
      <c r="R66" s="59"/>
      <c r="S66" s="59"/>
      <c r="T66" s="59"/>
      <c r="U66" s="59"/>
      <c r="V66" s="59"/>
      <c r="W66" s="59"/>
      <c r="X66" s="59"/>
      <c r="Y66" s="60">
        <f>+E66+F66+G66+H66+I66+J66+K66+L66+M66+N66+O66+P66+Q66+R66+T66+S66+U66+V66</f>
        <v>0</v>
      </c>
    </row>
    <row r="67" spans="2:25" s="4" customFormat="1" ht="42" customHeight="1" x14ac:dyDescent="0.35">
      <c r="B67" s="63" t="s">
        <v>79</v>
      </c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8"/>
      <c r="P67" s="59"/>
      <c r="Q67" s="59"/>
      <c r="R67" s="59"/>
      <c r="S67" s="59"/>
      <c r="T67" s="59"/>
      <c r="U67" s="59"/>
      <c r="V67" s="59"/>
      <c r="W67" s="59"/>
      <c r="X67" s="59"/>
      <c r="Y67" s="60">
        <f t="shared" ref="Y67:Y73" si="14">+E67+F67+G67+H67+I67+J67+K67+L67+M67+N67+O67+P67</f>
        <v>0</v>
      </c>
    </row>
    <row r="68" spans="2:25" s="4" customFormat="1" ht="27" customHeight="1" x14ac:dyDescent="0.35">
      <c r="B68" s="57" t="s">
        <v>80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9"/>
      <c r="Q68" s="59"/>
      <c r="R68" s="59"/>
      <c r="S68" s="59"/>
      <c r="T68" s="59"/>
      <c r="U68" s="59"/>
      <c r="V68" s="59"/>
      <c r="W68" s="59"/>
      <c r="X68" s="59"/>
      <c r="Y68" s="60">
        <f t="shared" si="14"/>
        <v>0</v>
      </c>
    </row>
    <row r="69" spans="2:25" s="4" customFormat="1" ht="39.75" customHeight="1" x14ac:dyDescent="0.35">
      <c r="B69" s="61" t="s">
        <v>81</v>
      </c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9"/>
      <c r="Q69" s="59"/>
      <c r="R69" s="59"/>
      <c r="S69" s="59"/>
      <c r="T69" s="59"/>
      <c r="U69" s="59"/>
      <c r="V69" s="59"/>
      <c r="W69" s="59"/>
      <c r="X69" s="59"/>
      <c r="Y69" s="60">
        <f t="shared" si="14"/>
        <v>0</v>
      </c>
    </row>
    <row r="70" spans="2:25" s="4" customFormat="1" ht="27" customHeight="1" x14ac:dyDescent="0.35">
      <c r="B70" s="53" t="s">
        <v>82</v>
      </c>
      <c r="C70" s="55">
        <f>SUM(C71:C73)</f>
        <v>0</v>
      </c>
      <c r="D70" s="55">
        <f>SUM(D71:D73)</f>
        <v>0</v>
      </c>
      <c r="E70" s="55">
        <f>SUM(E71:E73)</f>
        <v>0</v>
      </c>
      <c r="F70" s="55">
        <f t="shared" ref="F70:R70" si="15">SUM(F71:F73)</f>
        <v>0</v>
      </c>
      <c r="G70" s="55">
        <f t="shared" si="15"/>
        <v>0</v>
      </c>
      <c r="H70" s="55">
        <f t="shared" si="15"/>
        <v>0</v>
      </c>
      <c r="I70" s="55">
        <f t="shared" si="15"/>
        <v>0</v>
      </c>
      <c r="J70" s="55">
        <f t="shared" si="15"/>
        <v>0</v>
      </c>
      <c r="K70" s="55">
        <f t="shared" si="15"/>
        <v>0</v>
      </c>
      <c r="L70" s="55">
        <f t="shared" si="15"/>
        <v>0</v>
      </c>
      <c r="M70" s="55">
        <f t="shared" si="15"/>
        <v>0</v>
      </c>
      <c r="N70" s="55">
        <f t="shared" si="15"/>
        <v>0</v>
      </c>
      <c r="O70" s="55">
        <f t="shared" si="15"/>
        <v>0</v>
      </c>
      <c r="P70" s="55">
        <f t="shared" si="15"/>
        <v>0</v>
      </c>
      <c r="Q70" s="55">
        <f t="shared" si="15"/>
        <v>0</v>
      </c>
      <c r="R70" s="55">
        <f t="shared" si="15"/>
        <v>0</v>
      </c>
      <c r="S70" s="55" t="s">
        <v>132</v>
      </c>
      <c r="T70" s="55" t="s">
        <v>132</v>
      </c>
      <c r="U70" s="55"/>
      <c r="V70" s="55"/>
      <c r="W70" s="55"/>
      <c r="X70" s="55"/>
      <c r="Y70" s="60">
        <f t="shared" si="14"/>
        <v>0</v>
      </c>
    </row>
    <row r="71" spans="2:25" s="4" customFormat="1" ht="27" customHeight="1" x14ac:dyDescent="0.35">
      <c r="B71" s="57" t="s">
        <v>83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9"/>
      <c r="Q71" s="59"/>
      <c r="R71" s="59"/>
      <c r="S71" s="59"/>
      <c r="T71" s="59"/>
      <c r="U71" s="59"/>
      <c r="V71" s="59"/>
      <c r="W71" s="59"/>
      <c r="X71" s="59"/>
      <c r="Y71" s="60">
        <f t="shared" si="14"/>
        <v>0</v>
      </c>
    </row>
    <row r="72" spans="2:25" s="4" customFormat="1" ht="27" customHeight="1" x14ac:dyDescent="0.35">
      <c r="B72" s="57" t="s">
        <v>84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9"/>
      <c r="Q72" s="59"/>
      <c r="R72" s="59"/>
      <c r="S72" s="59"/>
      <c r="T72" s="59"/>
      <c r="U72" s="59"/>
      <c r="V72" s="59"/>
      <c r="W72" s="59"/>
      <c r="X72" s="59"/>
      <c r="Y72" s="60">
        <f t="shared" si="14"/>
        <v>0</v>
      </c>
    </row>
    <row r="73" spans="2:25" s="4" customFormat="1" ht="42" customHeight="1" x14ac:dyDescent="0.35">
      <c r="B73" s="61" t="s">
        <v>85</v>
      </c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9"/>
      <c r="Q73" s="59"/>
      <c r="R73" s="59"/>
      <c r="S73" s="59"/>
      <c r="T73" s="59"/>
      <c r="U73" s="59"/>
      <c r="V73" s="59"/>
      <c r="W73" s="59"/>
      <c r="X73" s="59"/>
      <c r="Y73" s="60">
        <f t="shared" si="14"/>
        <v>0</v>
      </c>
    </row>
    <row r="74" spans="2:25" s="4" customFormat="1" ht="27" customHeight="1" x14ac:dyDescent="0.35">
      <c r="B74" s="53" t="s">
        <v>86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5"/>
      <c r="Q74" s="65"/>
      <c r="R74" s="65"/>
      <c r="S74" s="65"/>
      <c r="T74" s="65"/>
      <c r="U74" s="65"/>
      <c r="V74" s="65"/>
      <c r="W74" s="65"/>
      <c r="X74" s="65"/>
      <c r="Y74" s="65"/>
    </row>
    <row r="75" spans="2:25" s="4" customFormat="1" ht="27" customHeight="1" x14ac:dyDescent="0.35">
      <c r="B75" s="53" t="s">
        <v>87</v>
      </c>
      <c r="C75" s="64"/>
      <c r="D75" s="64"/>
      <c r="E75" s="64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59"/>
      <c r="Q75" s="59"/>
      <c r="R75" s="59"/>
      <c r="S75" s="59"/>
      <c r="T75" s="59"/>
      <c r="U75" s="59"/>
      <c r="V75" s="59"/>
      <c r="W75" s="59"/>
      <c r="X75" s="59"/>
      <c r="Y75" s="60">
        <f t="shared" ref="Y75:Y82" si="16">+E75+F75+G75+H75+I75+J75+K75+L75+M75+N75+O75+P75</f>
        <v>0</v>
      </c>
    </row>
    <row r="76" spans="2:25" s="4" customFormat="1" ht="27" customHeight="1" x14ac:dyDescent="0.35">
      <c r="B76" s="57" t="s">
        <v>88</v>
      </c>
      <c r="C76" s="67"/>
      <c r="D76" s="67"/>
      <c r="E76" s="67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59"/>
      <c r="Q76" s="59"/>
      <c r="R76" s="59"/>
      <c r="S76" s="59"/>
      <c r="T76" s="59"/>
      <c r="U76" s="59"/>
      <c r="V76" s="59"/>
      <c r="W76" s="59"/>
      <c r="X76" s="59"/>
      <c r="Y76" s="60">
        <f t="shared" si="16"/>
        <v>0</v>
      </c>
    </row>
    <row r="77" spans="2:25" s="4" customFormat="1" ht="27" customHeight="1" x14ac:dyDescent="0.35">
      <c r="B77" s="57" t="s">
        <v>89</v>
      </c>
      <c r="C77" s="67"/>
      <c r="D77" s="67"/>
      <c r="E77" s="67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59"/>
      <c r="Q77" s="59"/>
      <c r="R77" s="59"/>
      <c r="S77" s="59"/>
      <c r="T77" s="59"/>
      <c r="U77" s="59"/>
      <c r="V77" s="59"/>
      <c r="W77" s="59"/>
      <c r="X77" s="59"/>
      <c r="Y77" s="60">
        <f t="shared" si="16"/>
        <v>0</v>
      </c>
    </row>
    <row r="78" spans="2:25" s="4" customFormat="1" ht="27" customHeight="1" x14ac:dyDescent="0.35">
      <c r="B78" s="53" t="s">
        <v>90</v>
      </c>
      <c r="C78" s="64"/>
      <c r="D78" s="64"/>
      <c r="E78" s="64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59"/>
      <c r="Q78" s="59"/>
      <c r="R78" s="59"/>
      <c r="S78" s="59"/>
      <c r="T78" s="59"/>
      <c r="U78" s="59"/>
      <c r="V78" s="59"/>
      <c r="W78" s="59"/>
      <c r="X78" s="59"/>
      <c r="Y78" s="60">
        <f t="shared" si="16"/>
        <v>0</v>
      </c>
    </row>
    <row r="79" spans="2:25" s="4" customFormat="1" ht="27" customHeight="1" x14ac:dyDescent="0.35">
      <c r="B79" s="57" t="s">
        <v>91</v>
      </c>
      <c r="C79" s="67"/>
      <c r="D79" s="67"/>
      <c r="E79" s="67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59"/>
      <c r="Q79" s="59"/>
      <c r="R79" s="59"/>
      <c r="S79" s="59"/>
      <c r="T79" s="59"/>
      <c r="U79" s="59"/>
      <c r="V79" s="59"/>
      <c r="W79" s="59"/>
      <c r="X79" s="59"/>
      <c r="Y79" s="60">
        <f t="shared" si="16"/>
        <v>0</v>
      </c>
    </row>
    <row r="80" spans="2:25" s="4" customFormat="1" ht="27" customHeight="1" x14ac:dyDescent="0.35">
      <c r="B80" s="57" t="s">
        <v>92</v>
      </c>
      <c r="C80" s="67"/>
      <c r="D80" s="67"/>
      <c r="E80" s="67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59"/>
      <c r="Q80" s="59"/>
      <c r="R80" s="59"/>
      <c r="S80" s="59"/>
      <c r="T80" s="59"/>
      <c r="U80" s="59"/>
      <c r="V80" s="59"/>
      <c r="W80" s="59"/>
      <c r="X80" s="59"/>
      <c r="Y80" s="60">
        <f t="shared" si="16"/>
        <v>0</v>
      </c>
    </row>
    <row r="81" spans="2:25" s="4" customFormat="1" ht="27" customHeight="1" x14ac:dyDescent="0.35">
      <c r="B81" s="53" t="s">
        <v>93</v>
      </c>
      <c r="C81" s="64"/>
      <c r="D81" s="64"/>
      <c r="E81" s="64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59"/>
      <c r="Q81" s="59"/>
      <c r="R81" s="59"/>
      <c r="S81" s="59"/>
      <c r="T81" s="59"/>
      <c r="U81" s="59"/>
      <c r="V81" s="59"/>
      <c r="W81" s="59"/>
      <c r="X81" s="59"/>
      <c r="Y81" s="60">
        <f t="shared" si="16"/>
        <v>0</v>
      </c>
    </row>
    <row r="82" spans="2:25" s="4" customFormat="1" ht="27" customHeight="1" x14ac:dyDescent="0.35">
      <c r="B82" s="57" t="s">
        <v>94</v>
      </c>
      <c r="C82" s="67"/>
      <c r="D82" s="67"/>
      <c r="E82" s="67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59"/>
      <c r="Q82" s="59"/>
      <c r="R82" s="59"/>
      <c r="S82" s="59"/>
      <c r="T82" s="59"/>
      <c r="U82" s="59"/>
      <c r="V82" s="59"/>
      <c r="W82" s="59"/>
      <c r="X82" s="59"/>
      <c r="Y82" s="60">
        <f t="shared" si="16"/>
        <v>0</v>
      </c>
    </row>
    <row r="83" spans="2:25" s="4" customFormat="1" ht="24.95" customHeight="1" x14ac:dyDescent="0.35">
      <c r="B83" s="68" t="s">
        <v>95</v>
      </c>
      <c r="C83" s="69">
        <f>+C10+C16+C26+C36+C44+C52+C62+C67+C70</f>
        <v>1202938070</v>
      </c>
      <c r="D83" s="69">
        <f>+D10+D16+D26+D36+D44+D52+D62+D67+D70</f>
        <v>298145601.50000006</v>
      </c>
      <c r="E83" s="69">
        <f>+E10+E16+E26+E36+E44+E52+E62+E67+E70</f>
        <v>41619097.43</v>
      </c>
      <c r="F83" s="69">
        <f>+F10+F16+F26+F36+F44+F52+F62+F67+F70</f>
        <v>65818005.850000001</v>
      </c>
      <c r="G83" s="69">
        <f t="shared" ref="G83:Q83" si="17">+G10+G16+G26+G36+G44+G52+G62+G67+G70</f>
        <v>0</v>
      </c>
      <c r="H83" s="69">
        <f t="shared" si="17"/>
        <v>0</v>
      </c>
      <c r="I83" s="69">
        <f t="shared" si="17"/>
        <v>0</v>
      </c>
      <c r="J83" s="69">
        <f t="shared" si="17"/>
        <v>0</v>
      </c>
      <c r="K83" s="69">
        <f t="shared" si="17"/>
        <v>0</v>
      </c>
      <c r="L83" s="69">
        <f t="shared" si="17"/>
        <v>0</v>
      </c>
      <c r="M83" s="69">
        <f t="shared" si="17"/>
        <v>0</v>
      </c>
      <c r="N83" s="69">
        <f t="shared" si="17"/>
        <v>0</v>
      </c>
      <c r="O83" s="69">
        <f t="shared" si="17"/>
        <v>0</v>
      </c>
      <c r="P83" s="69">
        <f t="shared" si="17"/>
        <v>119614467.7</v>
      </c>
      <c r="Q83" s="69">
        <f t="shared" si="17"/>
        <v>100788107.15000001</v>
      </c>
      <c r="R83" s="69">
        <f>+R10+R16+R26+R36+R44+R52+R62+R67+R70</f>
        <v>165706340.30000001</v>
      </c>
      <c r="S83" s="69">
        <f t="shared" ref="S83:Y83" si="18">+S62+S52+S26+S16+S10</f>
        <v>57920372.439999998</v>
      </c>
      <c r="T83" s="69">
        <f t="shared" si="18"/>
        <v>189489374.64999998</v>
      </c>
      <c r="U83" s="69">
        <f t="shared" si="18"/>
        <v>53326013.819999993</v>
      </c>
      <c r="V83" s="69">
        <f t="shared" si="18"/>
        <v>249703551.85000002</v>
      </c>
      <c r="W83" s="69">
        <f t="shared" si="18"/>
        <v>83795243.900000006</v>
      </c>
      <c r="X83" s="69">
        <f t="shared" si="18"/>
        <v>158453926.88999999</v>
      </c>
      <c r="Y83" s="69">
        <f t="shared" si="18"/>
        <v>1286238824.4400001</v>
      </c>
    </row>
    <row r="84" spans="2:25" ht="18.75" x14ac:dyDescent="0.3">
      <c r="B84" s="41" t="s">
        <v>113</v>
      </c>
      <c r="J84" s="49"/>
    </row>
    <row r="85" spans="2:25" ht="18.75" x14ac:dyDescent="0.25">
      <c r="B85" s="42" t="s">
        <v>114</v>
      </c>
      <c r="C85" s="39"/>
      <c r="J85" s="39"/>
      <c r="M85" s="51"/>
      <c r="R85" s="39"/>
      <c r="S85" s="39"/>
      <c r="T85" s="39"/>
      <c r="U85" s="39"/>
      <c r="V85" s="39"/>
      <c r="W85" s="39"/>
      <c r="X85" s="39"/>
    </row>
    <row r="86" spans="2:25" ht="37.5" x14ac:dyDescent="0.25">
      <c r="B86" s="42" t="s">
        <v>115</v>
      </c>
      <c r="Y86" s="39"/>
    </row>
    <row r="87" spans="2:25" ht="18.75" x14ac:dyDescent="0.25">
      <c r="B87" s="42" t="s">
        <v>116</v>
      </c>
    </row>
    <row r="88" spans="2:25" ht="18.75" x14ac:dyDescent="0.25">
      <c r="B88" s="42" t="s">
        <v>117</v>
      </c>
    </row>
    <row r="89" spans="2:25" ht="18.75" x14ac:dyDescent="0.25">
      <c r="B89" s="42" t="s">
        <v>118</v>
      </c>
    </row>
    <row r="90" spans="2:25" ht="18.75" x14ac:dyDescent="0.25">
      <c r="B90" s="42" t="s">
        <v>119</v>
      </c>
    </row>
    <row r="91" spans="2:25" x14ac:dyDescent="0.25">
      <c r="B91" s="72"/>
    </row>
    <row r="92" spans="2:25" ht="18.75" x14ac:dyDescent="0.3">
      <c r="B92" s="37"/>
    </row>
    <row r="93" spans="2:25" ht="18.75" x14ac:dyDescent="0.3">
      <c r="B93" s="37"/>
    </row>
    <row r="94" spans="2:25" ht="37.5" customHeight="1" x14ac:dyDescent="0.35">
      <c r="B94" s="44" t="s">
        <v>131</v>
      </c>
      <c r="D94" s="44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6" t="s">
        <v>134</v>
      </c>
      <c r="U94" s="76"/>
      <c r="V94" s="44"/>
      <c r="W94" s="44"/>
      <c r="X94" s="44"/>
      <c r="Y94" s="73"/>
    </row>
    <row r="95" spans="2:25" ht="23.25" x14ac:dyDescent="0.35">
      <c r="B95" s="45" t="s">
        <v>125</v>
      </c>
      <c r="D95" s="45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89" t="s">
        <v>135</v>
      </c>
      <c r="U95" s="89"/>
      <c r="V95" s="45"/>
      <c r="W95" s="45"/>
      <c r="X95" s="45"/>
      <c r="Y95" s="20"/>
    </row>
    <row r="96" spans="2:25" ht="23.25" customHeight="1" x14ac:dyDescent="0.35">
      <c r="E96" s="27"/>
      <c r="F96" s="73" t="s">
        <v>130</v>
      </c>
    </row>
    <row r="97" spans="1:25" ht="33.75" customHeight="1" x14ac:dyDescent="0.35">
      <c r="A97" s="1"/>
      <c r="B97" s="71"/>
      <c r="C97" s="75"/>
      <c r="D97" s="75"/>
      <c r="E97" s="20"/>
      <c r="F97" s="20" t="s">
        <v>126</v>
      </c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</row>
    <row r="98" spans="1:25" ht="23.25" x14ac:dyDescent="0.35">
      <c r="C98" s="89"/>
      <c r="D98" s="89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1:25" ht="23.25" x14ac:dyDescent="0.35">
      <c r="B99" s="20"/>
      <c r="C99" s="20"/>
      <c r="D99" s="20"/>
    </row>
    <row r="100" spans="1:25" ht="23.25" x14ac:dyDescent="0.35">
      <c r="B100" s="76"/>
      <c r="C100" s="76"/>
      <c r="D100" s="76"/>
    </row>
    <row r="101" spans="1:25" ht="23.25" x14ac:dyDescent="0.25">
      <c r="B101" s="21" t="s">
        <v>97</v>
      </c>
      <c r="C101" s="21"/>
      <c r="D101" s="21"/>
    </row>
    <row r="102" spans="1:25" ht="21" customHeight="1" x14ac:dyDescent="0.35">
      <c r="B102" s="20" t="s">
        <v>98</v>
      </c>
      <c r="C102" s="20"/>
    </row>
    <row r="103" spans="1:25" ht="21" x14ac:dyDescent="0.35">
      <c r="B103" s="77"/>
      <c r="C103" s="77"/>
      <c r="D103" s="77"/>
    </row>
  </sheetData>
  <mergeCells count="15">
    <mergeCell ref="B103:D103"/>
    <mergeCell ref="B1:Y1"/>
    <mergeCell ref="B2:Y2"/>
    <mergeCell ref="B3:Y3"/>
    <mergeCell ref="B4:Y4"/>
    <mergeCell ref="B5:Y5"/>
    <mergeCell ref="B7:B8"/>
    <mergeCell ref="C7:C8"/>
    <mergeCell ref="D7:D8"/>
    <mergeCell ref="E7:Y7"/>
    <mergeCell ref="T94:U94"/>
    <mergeCell ref="T95:U95"/>
    <mergeCell ref="C97:D97"/>
    <mergeCell ref="C98:D98"/>
    <mergeCell ref="B100:D10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3"/>
  <sheetViews>
    <sheetView view="pageBreakPreview" topLeftCell="B1" zoomScale="60" zoomScaleNormal="100" workbookViewId="0">
      <pane xSplit="1" topLeftCell="D1" activePane="topRight" state="frozen"/>
      <selection activeCell="B1" sqref="B1"/>
      <selection pane="topRight" activeCell="B1" sqref="A1:XFD1048576"/>
    </sheetView>
  </sheetViews>
  <sheetFormatPr baseColWidth="10" defaultColWidth="11.42578125" defaultRowHeight="15" x14ac:dyDescent="0.25"/>
  <cols>
    <col min="1" max="1" width="7.5703125" customWidth="1"/>
    <col min="2" max="2" width="80.7109375" customWidth="1"/>
    <col min="3" max="3" width="27.7109375" customWidth="1"/>
    <col min="4" max="4" width="28" customWidth="1"/>
    <col min="5" max="5" width="26.85546875" bestFit="1" customWidth="1"/>
    <col min="6" max="6" width="24.85546875" customWidth="1"/>
    <col min="7" max="7" width="20.140625" hidden="1" customWidth="1"/>
    <col min="8" max="8" width="21" hidden="1" customWidth="1"/>
    <col min="9" max="9" width="18.85546875" hidden="1" customWidth="1"/>
    <col min="10" max="10" width="17.28515625" hidden="1" customWidth="1"/>
    <col min="11" max="11" width="16" hidden="1" customWidth="1"/>
    <col min="12" max="12" width="21.28515625" hidden="1" customWidth="1"/>
    <col min="13" max="13" width="20.42578125" hidden="1" customWidth="1"/>
    <col min="14" max="14" width="18.7109375" hidden="1" customWidth="1"/>
    <col min="15" max="15" width="17.85546875" hidden="1" customWidth="1"/>
    <col min="16" max="24" width="24.85546875" customWidth="1"/>
    <col min="25" max="25" width="31.28515625" customWidth="1"/>
  </cols>
  <sheetData>
    <row r="1" spans="2:26" ht="28.5" customHeight="1" x14ac:dyDescent="0.3">
      <c r="B1" s="96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37"/>
    </row>
    <row r="2" spans="2:26" ht="21" customHeight="1" x14ac:dyDescent="0.3">
      <c r="B2" s="80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36"/>
    </row>
    <row r="3" spans="2:26" ht="18.75" x14ac:dyDescent="0.3">
      <c r="B3" s="82">
        <v>2023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37"/>
    </row>
    <row r="4" spans="2:26" ht="15.75" customHeight="1" x14ac:dyDescent="0.3">
      <c r="B4" s="94" t="s">
        <v>127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37"/>
    </row>
    <row r="5" spans="2:26" ht="15.75" customHeight="1" x14ac:dyDescent="0.25">
      <c r="B5" s="85" t="s">
        <v>3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</row>
    <row r="6" spans="2:26" x14ac:dyDescent="0.25">
      <c r="E6" s="39"/>
      <c r="R6" s="39"/>
      <c r="S6" s="39">
        <f>+S9-57920372.44</f>
        <v>0</v>
      </c>
      <c r="Y6" s="74"/>
    </row>
    <row r="7" spans="2:26" ht="15" customHeight="1" x14ac:dyDescent="0.25">
      <c r="B7" s="98" t="s">
        <v>4</v>
      </c>
      <c r="C7" s="99" t="s">
        <v>5</v>
      </c>
      <c r="D7" s="99" t="s">
        <v>6</v>
      </c>
      <c r="E7" s="100" t="s">
        <v>7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</row>
    <row r="8" spans="2:26" ht="30" customHeight="1" x14ac:dyDescent="0.35">
      <c r="B8" s="98"/>
      <c r="C8" s="99"/>
      <c r="D8" s="99"/>
      <c r="E8" s="52" t="s">
        <v>8</v>
      </c>
      <c r="F8" s="52" t="s">
        <v>9</v>
      </c>
      <c r="G8" s="52" t="s">
        <v>10</v>
      </c>
      <c r="H8" s="52" t="s">
        <v>11</v>
      </c>
      <c r="I8" s="52" t="s">
        <v>12</v>
      </c>
      <c r="J8" s="52" t="s">
        <v>13</v>
      </c>
      <c r="K8" s="52" t="s">
        <v>14</v>
      </c>
      <c r="L8" s="52" t="s">
        <v>15</v>
      </c>
      <c r="M8" s="52" t="s">
        <v>16</v>
      </c>
      <c r="N8" s="52" t="s">
        <v>17</v>
      </c>
      <c r="O8" s="52" t="s">
        <v>18</v>
      </c>
      <c r="P8" s="52" t="s">
        <v>10</v>
      </c>
      <c r="Q8" s="52" t="s">
        <v>11</v>
      </c>
      <c r="R8" s="52" t="s">
        <v>12</v>
      </c>
      <c r="S8" s="52" t="s">
        <v>13</v>
      </c>
      <c r="T8" s="52" t="s">
        <v>14</v>
      </c>
      <c r="U8" s="52" t="s">
        <v>133</v>
      </c>
      <c r="V8" s="52" t="s">
        <v>16</v>
      </c>
      <c r="W8" s="52" t="s">
        <v>17</v>
      </c>
      <c r="X8" s="52" t="s">
        <v>136</v>
      </c>
      <c r="Y8" s="52" t="s">
        <v>20</v>
      </c>
    </row>
    <row r="9" spans="2:26" s="4" customFormat="1" ht="27" customHeight="1" x14ac:dyDescent="0.3">
      <c r="B9" s="53" t="s">
        <v>21</v>
      </c>
      <c r="C9" s="54">
        <f>+C10+C16+C26+C36+C44+C52+C62+C67+C70</f>
        <v>1202938070</v>
      </c>
      <c r="D9" s="54">
        <f>+D10+D16+D26+D36+D44+D52+D62+D67+D70</f>
        <v>298145601.50000006</v>
      </c>
      <c r="E9" s="54">
        <f>+E10+E16+E26+E36+E44+E52+E62+E67+E70</f>
        <v>41619097.43</v>
      </c>
      <c r="F9" s="54">
        <f>+F10+F16+F26+F36+F44+F52+F62+F67+F70</f>
        <v>65818005.850000001</v>
      </c>
      <c r="G9" s="54">
        <f t="shared" ref="G9:P9" si="0">+G10+G16+G26+G36+G44+G52+G62+G67+G70</f>
        <v>0</v>
      </c>
      <c r="H9" s="54">
        <f t="shared" si="0"/>
        <v>0</v>
      </c>
      <c r="I9" s="54">
        <f t="shared" si="0"/>
        <v>0</v>
      </c>
      <c r="J9" s="54">
        <f t="shared" si="0"/>
        <v>0</v>
      </c>
      <c r="K9" s="54">
        <f t="shared" si="0"/>
        <v>0</v>
      </c>
      <c r="L9" s="54">
        <f t="shared" si="0"/>
        <v>0</v>
      </c>
      <c r="M9" s="54">
        <f t="shared" si="0"/>
        <v>0</v>
      </c>
      <c r="N9" s="54">
        <f t="shared" si="0"/>
        <v>0</v>
      </c>
      <c r="O9" s="54">
        <f t="shared" si="0"/>
        <v>0</v>
      </c>
      <c r="P9" s="54">
        <f t="shared" si="0"/>
        <v>119614467.7</v>
      </c>
      <c r="Q9" s="54">
        <f t="shared" ref="Q9" si="1">+Q10+Q16+Q26+Q36+Q44+Q52+Q62+Q67+Q70</f>
        <v>100788107.15000001</v>
      </c>
      <c r="R9" s="54">
        <f>+R10+R16+R26+R36+R44+R52+R62+R67+R70</f>
        <v>165706340.30000001</v>
      </c>
      <c r="S9" s="54">
        <f t="shared" ref="S9:X9" si="2">+S10+S16+S26+S52+S62</f>
        <v>57920372.439999998</v>
      </c>
      <c r="T9" s="54">
        <f t="shared" si="2"/>
        <v>189489374.64999998</v>
      </c>
      <c r="U9" s="54">
        <f t="shared" si="2"/>
        <v>53326013.819999993</v>
      </c>
      <c r="V9" s="54">
        <f t="shared" si="2"/>
        <v>249703551.85000002</v>
      </c>
      <c r="W9" s="54">
        <f t="shared" si="2"/>
        <v>83795243.899999991</v>
      </c>
      <c r="X9" s="54">
        <f t="shared" si="2"/>
        <v>158453926.88999999</v>
      </c>
      <c r="Y9" s="54">
        <f>+E9+F9+G9+H9+I9+J9+K9+L9+M9+N9+O9+P9+Q9+R9+T9+S9+U9+V9+W9+X9</f>
        <v>1286234501.98</v>
      </c>
    </row>
    <row r="10" spans="2:26" s="4" customFormat="1" ht="27" customHeight="1" x14ac:dyDescent="0.3">
      <c r="B10" s="53" t="s">
        <v>22</v>
      </c>
      <c r="C10" s="55">
        <f>SUM(C11:C15)</f>
        <v>506673314</v>
      </c>
      <c r="D10" s="55">
        <f>SUM(D11:D15)</f>
        <v>94457994.549999997</v>
      </c>
      <c r="E10" s="55">
        <f>SUM(E11:E15)</f>
        <v>34200083.119999997</v>
      </c>
      <c r="F10" s="55">
        <f>SUM(F11:F15)</f>
        <v>33288114.790000003</v>
      </c>
      <c r="G10" s="55">
        <f t="shared" ref="G10:P10" si="3">SUM(G11:G15)</f>
        <v>0</v>
      </c>
      <c r="H10" s="55">
        <f t="shared" si="3"/>
        <v>0</v>
      </c>
      <c r="I10" s="55">
        <f t="shared" si="3"/>
        <v>0</v>
      </c>
      <c r="J10" s="55">
        <f t="shared" si="3"/>
        <v>0</v>
      </c>
      <c r="K10" s="55">
        <f t="shared" si="3"/>
        <v>0</v>
      </c>
      <c r="L10" s="55">
        <f t="shared" si="3"/>
        <v>0</v>
      </c>
      <c r="M10" s="55">
        <f t="shared" si="3"/>
        <v>0</v>
      </c>
      <c r="N10" s="55">
        <f t="shared" si="3"/>
        <v>0</v>
      </c>
      <c r="O10" s="55">
        <f t="shared" si="3"/>
        <v>0</v>
      </c>
      <c r="P10" s="55">
        <f t="shared" si="3"/>
        <v>37497462.149999999</v>
      </c>
      <c r="Q10" s="55">
        <f t="shared" ref="Q10" si="4">SUM(Q11:Q15)</f>
        <v>44097563.449999996</v>
      </c>
      <c r="R10" s="55">
        <f t="shared" ref="R10:W10" si="5">SUM(R11:R15)</f>
        <v>63175010.74000001</v>
      </c>
      <c r="S10" s="55">
        <f t="shared" si="5"/>
        <v>40202062.57</v>
      </c>
      <c r="T10" s="55">
        <f t="shared" si="5"/>
        <v>46346314.82</v>
      </c>
      <c r="U10" s="55">
        <f t="shared" si="5"/>
        <v>41318283.869999997</v>
      </c>
      <c r="V10" s="55">
        <f t="shared" si="5"/>
        <v>42049855.719999999</v>
      </c>
      <c r="W10" s="55">
        <f t="shared" si="5"/>
        <v>45718409.340000004</v>
      </c>
      <c r="X10" s="55">
        <f t="shared" ref="X10" si="6">SUM(X11:X15)</f>
        <v>105975975.36</v>
      </c>
      <c r="Y10" s="55">
        <f>SUM(Y11:Y15)</f>
        <v>533869135.92999995</v>
      </c>
    </row>
    <row r="11" spans="2:26" s="4" customFormat="1" ht="27" customHeight="1" x14ac:dyDescent="0.35">
      <c r="B11" s="57" t="s">
        <v>23</v>
      </c>
      <c r="C11" s="58">
        <v>378779046</v>
      </c>
      <c r="D11" s="58">
        <v>54741861.009999998</v>
      </c>
      <c r="E11" s="58">
        <v>28476385.609999999</v>
      </c>
      <c r="F11" s="58">
        <v>27613217.850000001</v>
      </c>
      <c r="G11" s="58"/>
      <c r="H11" s="58"/>
      <c r="I11" s="58"/>
      <c r="J11" s="58"/>
      <c r="K11" s="58"/>
      <c r="L11" s="58"/>
      <c r="M11" s="58"/>
      <c r="N11" s="58"/>
      <c r="O11" s="59"/>
      <c r="P11" s="59">
        <v>31508505.510000002</v>
      </c>
      <c r="Q11" s="59">
        <v>31171252.18</v>
      </c>
      <c r="R11" s="59">
        <v>30731949.940000001</v>
      </c>
      <c r="S11" s="59">
        <v>32242873.800000001</v>
      </c>
      <c r="T11" s="59">
        <v>31336551.199999999</v>
      </c>
      <c r="U11" s="59">
        <v>33986319.619999997</v>
      </c>
      <c r="V11" s="59">
        <v>34203062.850000001</v>
      </c>
      <c r="W11" s="59">
        <v>34744252.380000003</v>
      </c>
      <c r="X11" s="59">
        <v>68441035.099999994</v>
      </c>
      <c r="Y11" s="60">
        <f>+E11+F11+G11+H11+I11+J11+K11+L11+M11+N11+O11+P11+Q11+R11+T11+S11+U11+V11+W11+X11</f>
        <v>384455406.03999996</v>
      </c>
    </row>
    <row r="12" spans="2:26" s="4" customFormat="1" ht="27" customHeight="1" x14ac:dyDescent="0.35">
      <c r="B12" s="57" t="s">
        <v>24</v>
      </c>
      <c r="C12" s="58">
        <v>75415154</v>
      </c>
      <c r="D12" s="58">
        <v>34007891.039999999</v>
      </c>
      <c r="E12" s="58">
        <v>1490000</v>
      </c>
      <c r="F12" s="58">
        <v>1490000</v>
      </c>
      <c r="G12" s="58"/>
      <c r="H12" s="58"/>
      <c r="I12" s="58"/>
      <c r="J12" s="58"/>
      <c r="K12" s="58"/>
      <c r="L12" s="58"/>
      <c r="M12" s="58"/>
      <c r="N12" s="58"/>
      <c r="O12" s="59"/>
      <c r="P12" s="59">
        <v>1490000</v>
      </c>
      <c r="Q12" s="59">
        <v>8416102.7200000007</v>
      </c>
      <c r="R12" s="59">
        <v>27808126.600000001</v>
      </c>
      <c r="S12" s="59">
        <v>3254425.15</v>
      </c>
      <c r="T12" s="59">
        <v>10253554.189999999</v>
      </c>
      <c r="U12" s="59">
        <v>2193859.71</v>
      </c>
      <c r="V12" s="59">
        <v>2862667.68</v>
      </c>
      <c r="W12" s="59">
        <v>5762932.7800000003</v>
      </c>
      <c r="X12" s="59">
        <v>31922061.109999999</v>
      </c>
      <c r="Y12" s="60">
        <f t="shared" ref="Y12:Y15" si="7">+E12+F12+G12+H12+I12+J12+K12+L12+M12+N12+O12+P12+Q12+R12+T12+S12+U12+V12+W12+X12</f>
        <v>96943729.939999998</v>
      </c>
    </row>
    <row r="13" spans="2:26" s="4" customFormat="1" ht="27" customHeight="1" x14ac:dyDescent="0.35">
      <c r="B13" s="57" t="s">
        <v>25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9"/>
      <c r="P13" s="59"/>
      <c r="Q13" s="59"/>
      <c r="R13" s="59"/>
      <c r="S13" s="55"/>
      <c r="T13" s="55"/>
      <c r="U13" s="55"/>
      <c r="V13" s="55"/>
      <c r="W13" s="55"/>
      <c r="X13" s="55"/>
      <c r="Y13" s="60">
        <f t="shared" si="7"/>
        <v>0</v>
      </c>
    </row>
    <row r="14" spans="2:26" s="4" customFormat="1" ht="27" customHeight="1" x14ac:dyDescent="0.35">
      <c r="B14" s="57" t="s">
        <v>26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60">
        <f t="shared" si="7"/>
        <v>0</v>
      </c>
    </row>
    <row r="15" spans="2:26" s="4" customFormat="1" ht="27" customHeight="1" x14ac:dyDescent="0.35">
      <c r="B15" s="57" t="s">
        <v>27</v>
      </c>
      <c r="C15" s="58">
        <v>52479114</v>
      </c>
      <c r="D15" s="58">
        <v>5708242.5</v>
      </c>
      <c r="E15" s="58">
        <v>4233697.51</v>
      </c>
      <c r="F15" s="58">
        <v>4184896.94</v>
      </c>
      <c r="G15" s="58"/>
      <c r="H15" s="58"/>
      <c r="I15" s="58"/>
      <c r="J15" s="58"/>
      <c r="K15" s="58"/>
      <c r="L15" s="58"/>
      <c r="M15" s="58"/>
      <c r="N15" s="58"/>
      <c r="O15" s="59"/>
      <c r="P15" s="59">
        <v>4498956.6399999997</v>
      </c>
      <c r="Q15" s="59">
        <v>4510208.55</v>
      </c>
      <c r="R15" s="59">
        <v>4634934.2</v>
      </c>
      <c r="S15" s="59">
        <v>4704763.62</v>
      </c>
      <c r="T15" s="59">
        <v>4756209.43</v>
      </c>
      <c r="U15" s="59">
        <v>5138104.54</v>
      </c>
      <c r="V15" s="59">
        <v>4984125.1900000004</v>
      </c>
      <c r="W15" s="59">
        <v>5211224.18</v>
      </c>
      <c r="X15" s="59">
        <v>5612879.1500000004</v>
      </c>
      <c r="Y15" s="60">
        <f t="shared" si="7"/>
        <v>52469999.949999996</v>
      </c>
    </row>
    <row r="16" spans="2:26" s="4" customFormat="1" ht="27" customHeight="1" x14ac:dyDescent="0.35">
      <c r="B16" s="53" t="s">
        <v>28</v>
      </c>
      <c r="C16" s="55">
        <f>SUM(C17:C25)</f>
        <v>554445095</v>
      </c>
      <c r="D16" s="55">
        <f>SUM(D17:D25)</f>
        <v>-339142382.24999994</v>
      </c>
      <c r="E16" s="55">
        <f>SUM(E17:E25)</f>
        <v>7419014.3099999996</v>
      </c>
      <c r="F16" s="55">
        <f>SUM(F17:F25)</f>
        <v>6779891.0600000005</v>
      </c>
      <c r="G16" s="55">
        <f t="shared" ref="G16:P16" si="8">SUM(G17:G25)</f>
        <v>0</v>
      </c>
      <c r="H16" s="55">
        <f t="shared" si="8"/>
        <v>0</v>
      </c>
      <c r="I16" s="55">
        <f t="shared" si="8"/>
        <v>0</v>
      </c>
      <c r="J16" s="55">
        <f t="shared" si="8"/>
        <v>0</v>
      </c>
      <c r="K16" s="55">
        <f t="shared" si="8"/>
        <v>0</v>
      </c>
      <c r="L16" s="55">
        <f t="shared" si="8"/>
        <v>0</v>
      </c>
      <c r="M16" s="55">
        <f t="shared" si="8"/>
        <v>0</v>
      </c>
      <c r="N16" s="55">
        <f t="shared" si="8"/>
        <v>0</v>
      </c>
      <c r="O16" s="55">
        <f t="shared" si="8"/>
        <v>0</v>
      </c>
      <c r="P16" s="55">
        <f t="shared" si="8"/>
        <v>18424885.240000002</v>
      </c>
      <c r="Q16" s="55">
        <f t="shared" ref="Q16:U16" si="9">SUM(Q17:Q25)</f>
        <v>15989903.82</v>
      </c>
      <c r="R16" s="55">
        <f t="shared" si="9"/>
        <v>9400483.4499999993</v>
      </c>
      <c r="S16" s="55">
        <f t="shared" ref="S16" si="10">SUM(S17:S25)</f>
        <v>10380682.470000001</v>
      </c>
      <c r="T16" s="55">
        <f t="shared" si="9"/>
        <v>10333334.469999999</v>
      </c>
      <c r="U16" s="55">
        <f t="shared" si="9"/>
        <v>9852622.0499999989</v>
      </c>
      <c r="V16" s="55">
        <f t="shared" ref="V16:W16" si="11">SUM(V17:V25)</f>
        <v>15070350.689999999</v>
      </c>
      <c r="W16" s="55">
        <f t="shared" si="11"/>
        <v>22231214.110000003</v>
      </c>
      <c r="X16" s="55">
        <f>SUM(X17:X25)</f>
        <v>22199719.259999998</v>
      </c>
      <c r="Y16" s="56">
        <f>+Y17+Y18+Y19+Y20+Y21+Y22+Y23+Y24+Y25</f>
        <v>148082100.93000001</v>
      </c>
    </row>
    <row r="17" spans="2:25" s="4" customFormat="1" ht="27" customHeight="1" x14ac:dyDescent="0.35">
      <c r="B17" s="57" t="s">
        <v>29</v>
      </c>
      <c r="C17" s="58">
        <v>35310000</v>
      </c>
      <c r="D17" s="58">
        <v>3701404</v>
      </c>
      <c r="E17" s="58">
        <v>453071.82</v>
      </c>
      <c r="F17" s="58">
        <v>2126757.5299999998</v>
      </c>
      <c r="G17" s="58"/>
      <c r="H17" s="58"/>
      <c r="I17" s="58"/>
      <c r="J17" s="58"/>
      <c r="K17" s="58"/>
      <c r="L17" s="58"/>
      <c r="M17" s="58"/>
      <c r="N17" s="58"/>
      <c r="O17" s="59"/>
      <c r="P17" s="59">
        <v>3822366.53</v>
      </c>
      <c r="Q17" s="59">
        <v>3013876.8</v>
      </c>
      <c r="R17" s="59">
        <v>3616491.86</v>
      </c>
      <c r="S17" s="59">
        <v>3920049.77</v>
      </c>
      <c r="T17" s="59">
        <v>3586829.51</v>
      </c>
      <c r="U17" s="59">
        <v>3844422.05</v>
      </c>
      <c r="V17" s="59">
        <v>2838783.36</v>
      </c>
      <c r="W17" s="59">
        <v>2063542.68</v>
      </c>
      <c r="X17" s="59">
        <v>5466125.9100000001</v>
      </c>
      <c r="Y17" s="60">
        <f t="shared" ref="Y17:Y25" si="12">+E17+F17+G17+H17+I17+J17+K17+L17+M17+N17+O17+P17+Q17+R17+T17+S17+U17+V17+W17+X17</f>
        <v>34752317.82</v>
      </c>
    </row>
    <row r="18" spans="2:25" s="4" customFormat="1" ht="27" customHeight="1" x14ac:dyDescent="0.35">
      <c r="B18" s="57" t="s">
        <v>30</v>
      </c>
      <c r="C18" s="58">
        <v>327623613</v>
      </c>
      <c r="D18" s="58">
        <v>-324486820.01999998</v>
      </c>
      <c r="E18" s="58">
        <v>0</v>
      </c>
      <c r="F18" s="58"/>
      <c r="G18" s="58"/>
      <c r="H18" s="58"/>
      <c r="I18" s="58"/>
      <c r="J18" s="58"/>
      <c r="K18" s="58"/>
      <c r="L18" s="58"/>
      <c r="M18" s="58"/>
      <c r="N18" s="58"/>
      <c r="O18" s="59"/>
      <c r="P18" s="59"/>
      <c r="Q18" s="59">
        <v>154759.35999999999</v>
      </c>
      <c r="R18" s="59"/>
      <c r="S18" s="59"/>
      <c r="T18" s="59"/>
      <c r="U18" s="59">
        <v>372866.72</v>
      </c>
      <c r="V18" s="59">
        <v>375869.7</v>
      </c>
      <c r="W18" s="59">
        <v>238335.44</v>
      </c>
      <c r="X18" s="59">
        <v>33333.339999999997</v>
      </c>
      <c r="Y18" s="60">
        <f t="shared" si="12"/>
        <v>1175164.56</v>
      </c>
    </row>
    <row r="19" spans="2:25" s="4" customFormat="1" ht="27" customHeight="1" x14ac:dyDescent="0.35">
      <c r="B19" s="57" t="s">
        <v>31</v>
      </c>
      <c r="C19" s="58">
        <v>7900000</v>
      </c>
      <c r="D19" s="58">
        <v>-800000</v>
      </c>
      <c r="E19" s="58">
        <v>168250</v>
      </c>
      <c r="F19" s="58"/>
      <c r="G19" s="58"/>
      <c r="H19" s="58"/>
      <c r="I19" s="58"/>
      <c r="J19" s="58"/>
      <c r="K19" s="58"/>
      <c r="L19" s="58"/>
      <c r="M19" s="58"/>
      <c r="N19" s="58"/>
      <c r="O19" s="59"/>
      <c r="P19" s="59">
        <v>80500</v>
      </c>
      <c r="Q19" s="59"/>
      <c r="R19" s="59">
        <v>577070</v>
      </c>
      <c r="S19" s="59">
        <v>62950</v>
      </c>
      <c r="T19" s="59">
        <v>865520</v>
      </c>
      <c r="U19" s="59"/>
      <c r="V19" s="59">
        <v>102347.5</v>
      </c>
      <c r="W19" s="59">
        <v>1232160</v>
      </c>
      <c r="X19" s="59">
        <v>1068447.49</v>
      </c>
      <c r="Y19" s="60">
        <f t="shared" si="12"/>
        <v>4157244.99</v>
      </c>
    </row>
    <row r="20" spans="2:25" s="4" customFormat="1" ht="27" customHeight="1" x14ac:dyDescent="0.35">
      <c r="B20" s="57" t="s">
        <v>32</v>
      </c>
      <c r="C20" s="58">
        <v>1100000</v>
      </c>
      <c r="D20" s="58">
        <v>0</v>
      </c>
      <c r="E20" s="58">
        <v>0</v>
      </c>
      <c r="F20" s="58"/>
      <c r="G20" s="58"/>
      <c r="H20" s="58"/>
      <c r="I20" s="58"/>
      <c r="J20" s="58"/>
      <c r="K20" s="58"/>
      <c r="L20" s="58"/>
      <c r="M20" s="58"/>
      <c r="N20" s="58"/>
      <c r="O20" s="59"/>
      <c r="P20" s="59"/>
      <c r="Q20" s="59"/>
      <c r="R20" s="59">
        <v>101140</v>
      </c>
      <c r="S20" s="59">
        <v>0</v>
      </c>
      <c r="T20" s="59">
        <v>98220</v>
      </c>
      <c r="U20" s="59"/>
      <c r="V20" s="59"/>
      <c r="W20" s="59">
        <v>4300</v>
      </c>
      <c r="X20" s="59">
        <v>96500</v>
      </c>
      <c r="Y20" s="60">
        <f t="shared" si="12"/>
        <v>300160</v>
      </c>
    </row>
    <row r="21" spans="2:25" s="4" customFormat="1" ht="27" customHeight="1" x14ac:dyDescent="0.35">
      <c r="B21" s="57" t="s">
        <v>33</v>
      </c>
      <c r="C21" s="58">
        <v>12837188</v>
      </c>
      <c r="D21" s="58">
        <v>7068968.5499999998</v>
      </c>
      <c r="E21" s="58">
        <v>152024.56</v>
      </c>
      <c r="F21" s="58">
        <v>80000</v>
      </c>
      <c r="G21" s="58"/>
      <c r="H21" s="58"/>
      <c r="I21" s="58"/>
      <c r="J21" s="58"/>
      <c r="K21" s="58"/>
      <c r="L21" s="58"/>
      <c r="M21" s="58"/>
      <c r="N21" s="58"/>
      <c r="O21" s="59"/>
      <c r="P21" s="59">
        <v>80000</v>
      </c>
      <c r="Q21" s="59">
        <v>2453417.64</v>
      </c>
      <c r="R21" s="59">
        <v>448448.05</v>
      </c>
      <c r="S21" s="59">
        <v>167975.44</v>
      </c>
      <c r="T21" s="59">
        <v>158454.01999999999</v>
      </c>
      <c r="U21" s="59">
        <v>1590248.01</v>
      </c>
      <c r="V21" s="59">
        <v>317627.01</v>
      </c>
      <c r="W21" s="59">
        <v>12467768.890000001</v>
      </c>
      <c r="X21" s="59">
        <v>1018328.25</v>
      </c>
      <c r="Y21" s="60">
        <f t="shared" si="12"/>
        <v>18934291.870000001</v>
      </c>
    </row>
    <row r="22" spans="2:25" s="4" customFormat="1" ht="27" customHeight="1" x14ac:dyDescent="0.35">
      <c r="B22" s="57" t="s">
        <v>34</v>
      </c>
      <c r="C22" s="58">
        <v>13500000</v>
      </c>
      <c r="D22" s="58">
        <v>7342137.1399999997</v>
      </c>
      <c r="E22" s="58">
        <v>915300.33</v>
      </c>
      <c r="F22" s="58">
        <v>1554696.62</v>
      </c>
      <c r="G22" s="58"/>
      <c r="H22" s="58"/>
      <c r="I22" s="58"/>
      <c r="J22" s="58"/>
      <c r="K22" s="58"/>
      <c r="L22" s="58"/>
      <c r="M22" s="58"/>
      <c r="N22" s="58"/>
      <c r="O22" s="59"/>
      <c r="P22" s="59">
        <v>1730005.24</v>
      </c>
      <c r="Q22" s="59">
        <v>904216.3</v>
      </c>
      <c r="R22" s="59">
        <v>1557521.69</v>
      </c>
      <c r="S22" s="59">
        <v>1457341.82</v>
      </c>
      <c r="T22" s="59">
        <v>738859.77</v>
      </c>
      <c r="U22" s="59">
        <v>2038407.07</v>
      </c>
      <c r="V22" s="59">
        <v>4286923.87</v>
      </c>
      <c r="W22" s="59">
        <v>1101794.6200000001</v>
      </c>
      <c r="X22" s="59">
        <v>1616056.28</v>
      </c>
      <c r="Y22" s="60">
        <f t="shared" si="12"/>
        <v>17901123.610000003</v>
      </c>
    </row>
    <row r="23" spans="2:25" s="4" customFormat="1" ht="45.75" customHeight="1" x14ac:dyDescent="0.35">
      <c r="B23" s="61" t="s">
        <v>35</v>
      </c>
      <c r="C23" s="58">
        <v>24201990</v>
      </c>
      <c r="D23" s="58">
        <v>29595166.66</v>
      </c>
      <c r="E23" s="58">
        <v>5340000</v>
      </c>
      <c r="F23" s="58">
        <v>28340.11</v>
      </c>
      <c r="G23" s="58"/>
      <c r="H23" s="58"/>
      <c r="I23" s="58"/>
      <c r="J23" s="58"/>
      <c r="K23" s="58"/>
      <c r="L23" s="58"/>
      <c r="M23" s="58"/>
      <c r="N23" s="58"/>
      <c r="O23" s="59"/>
      <c r="P23" s="59"/>
      <c r="Q23" s="59">
        <v>192618.61</v>
      </c>
      <c r="R23" s="59">
        <v>192762.85</v>
      </c>
      <c r="S23" s="59">
        <v>917679.16</v>
      </c>
      <c r="T23" s="59">
        <v>1177822.19</v>
      </c>
      <c r="U23" s="59">
        <v>199794.8</v>
      </c>
      <c r="V23" s="59">
        <v>1662823.65</v>
      </c>
      <c r="W23" s="59">
        <v>1157635.6000000001</v>
      </c>
      <c r="X23" s="59">
        <v>1830463.45</v>
      </c>
      <c r="Y23" s="60">
        <f t="shared" si="12"/>
        <v>12699940.419999998</v>
      </c>
    </row>
    <row r="24" spans="2:25" s="4" customFormat="1" ht="43.5" customHeight="1" x14ac:dyDescent="0.35">
      <c r="B24" s="61" t="s">
        <v>36</v>
      </c>
      <c r="C24" s="58">
        <v>89772304</v>
      </c>
      <c r="D24" s="58">
        <v>-59362905.259999998</v>
      </c>
      <c r="E24" s="58">
        <v>0</v>
      </c>
      <c r="F24" s="58">
        <v>1276354.48</v>
      </c>
      <c r="G24" s="58"/>
      <c r="H24" s="58"/>
      <c r="I24" s="58"/>
      <c r="J24" s="58"/>
      <c r="K24" s="58"/>
      <c r="L24" s="58"/>
      <c r="M24" s="58"/>
      <c r="N24" s="58"/>
      <c r="O24" s="59"/>
      <c r="P24" s="59">
        <v>9356315.3900000006</v>
      </c>
      <c r="Q24" s="59">
        <v>6513798.79</v>
      </c>
      <c r="R24" s="59">
        <v>25489</v>
      </c>
      <c r="S24" s="59">
        <v>250640</v>
      </c>
      <c r="T24" s="59">
        <v>395663.98</v>
      </c>
      <c r="U24" s="59">
        <v>507314</v>
      </c>
      <c r="V24" s="59">
        <v>744145.6</v>
      </c>
      <c r="W24" s="59">
        <v>2540676.88</v>
      </c>
      <c r="X24" s="59">
        <v>3749387.86</v>
      </c>
      <c r="Y24" s="60">
        <f t="shared" si="12"/>
        <v>25359785.98</v>
      </c>
    </row>
    <row r="25" spans="2:25" s="4" customFormat="1" ht="27" customHeight="1" x14ac:dyDescent="0.35">
      <c r="B25" s="57" t="s">
        <v>37</v>
      </c>
      <c r="C25" s="58">
        <v>42200000</v>
      </c>
      <c r="D25" s="58">
        <v>-2200333.3199999998</v>
      </c>
      <c r="E25" s="58">
        <v>390367.6</v>
      </c>
      <c r="F25" s="58">
        <v>1713742.32</v>
      </c>
      <c r="G25" s="58"/>
      <c r="H25" s="58"/>
      <c r="I25" s="58"/>
      <c r="J25" s="58"/>
      <c r="K25" s="58"/>
      <c r="L25" s="58"/>
      <c r="M25" s="58"/>
      <c r="N25" s="58"/>
      <c r="O25" s="59"/>
      <c r="P25" s="59">
        <v>3355698.08</v>
      </c>
      <c r="Q25" s="59">
        <v>2757216.32</v>
      </c>
      <c r="R25" s="59">
        <v>2881560</v>
      </c>
      <c r="S25" s="59">
        <v>3604046.28</v>
      </c>
      <c r="T25" s="59">
        <v>3311965</v>
      </c>
      <c r="U25" s="59">
        <v>1299569.3999999999</v>
      </c>
      <c r="V25" s="59">
        <v>4741830</v>
      </c>
      <c r="W25" s="59">
        <v>1425000</v>
      </c>
      <c r="X25" s="59">
        <v>7321076.6799999997</v>
      </c>
      <c r="Y25" s="60">
        <f t="shared" si="12"/>
        <v>32802071.68</v>
      </c>
    </row>
    <row r="26" spans="2:25" s="4" customFormat="1" ht="27" customHeight="1" x14ac:dyDescent="0.35">
      <c r="B26" s="53" t="s">
        <v>38</v>
      </c>
      <c r="C26" s="55">
        <f>SUM(C27:C35)</f>
        <v>79710000</v>
      </c>
      <c r="D26" s="55">
        <f>SUM(D27:D35)</f>
        <v>511861361.19999999</v>
      </c>
      <c r="E26" s="55">
        <f>SUM(E27:E35)</f>
        <v>0</v>
      </c>
      <c r="F26" s="55">
        <f>SUM(F27:F35)</f>
        <v>25750000</v>
      </c>
      <c r="G26" s="55">
        <f t="shared" ref="G26:P26" si="13">SUM(G27:G35)</f>
        <v>0</v>
      </c>
      <c r="H26" s="55">
        <f t="shared" si="13"/>
        <v>0</v>
      </c>
      <c r="I26" s="55">
        <f t="shared" si="13"/>
        <v>0</v>
      </c>
      <c r="J26" s="55">
        <f t="shared" si="13"/>
        <v>0</v>
      </c>
      <c r="K26" s="55">
        <f t="shared" si="13"/>
        <v>0</v>
      </c>
      <c r="L26" s="55">
        <f t="shared" si="13"/>
        <v>0</v>
      </c>
      <c r="M26" s="55">
        <f t="shared" si="13"/>
        <v>0</v>
      </c>
      <c r="N26" s="55">
        <f t="shared" si="13"/>
        <v>0</v>
      </c>
      <c r="O26" s="55">
        <f t="shared" si="13"/>
        <v>0</v>
      </c>
      <c r="P26" s="55">
        <f t="shared" si="13"/>
        <v>59950427.600000001</v>
      </c>
      <c r="Q26" s="55">
        <f t="shared" ref="Q26:U26" si="14">SUM(Q27:Q35)</f>
        <v>31824974.880000003</v>
      </c>
      <c r="R26" s="55">
        <f t="shared" si="14"/>
        <v>91907398.599999994</v>
      </c>
      <c r="S26" s="55">
        <f t="shared" ref="S26" si="15">SUM(S27:S35)</f>
        <v>2082784.5299999998</v>
      </c>
      <c r="T26" s="55">
        <f t="shared" si="14"/>
        <v>130788968.56999999</v>
      </c>
      <c r="U26" s="55">
        <f t="shared" si="14"/>
        <v>2155107.9</v>
      </c>
      <c r="V26" s="55">
        <f t="shared" ref="V26:W26" si="16">SUM(V27:V35)</f>
        <v>191387740.42000002</v>
      </c>
      <c r="W26" s="55">
        <f t="shared" si="16"/>
        <v>7677781.8499999996</v>
      </c>
      <c r="X26" s="55">
        <f t="shared" ref="X26" si="17">SUM(X27:X35)</f>
        <v>7757251.2200000007</v>
      </c>
      <c r="Y26" s="56">
        <f>+Y27+Y28+Y29+Y30+Y31+Y33+Y32+Y34+Y35+Y36+Y37</f>
        <v>551282435.56999993</v>
      </c>
    </row>
    <row r="27" spans="2:25" s="4" customFormat="1" ht="27" customHeight="1" x14ac:dyDescent="0.35">
      <c r="B27" s="57" t="s">
        <v>39</v>
      </c>
      <c r="C27" s="58">
        <v>3600000</v>
      </c>
      <c r="D27" s="58">
        <v>3001588.32</v>
      </c>
      <c r="E27" s="58">
        <v>0</v>
      </c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>
        <v>56050</v>
      </c>
      <c r="Q27" s="59">
        <v>33839.300000000003</v>
      </c>
      <c r="R27" s="59">
        <v>456696.81</v>
      </c>
      <c r="S27" s="59">
        <v>297581.68</v>
      </c>
      <c r="T27" s="59">
        <v>1245922.33</v>
      </c>
      <c r="U27" s="59">
        <v>53631</v>
      </c>
      <c r="V27" s="59">
        <v>92460</v>
      </c>
      <c r="W27" s="59">
        <v>796112.49</v>
      </c>
      <c r="X27" s="59">
        <v>369966.24</v>
      </c>
      <c r="Y27" s="60">
        <f t="shared" ref="Y27:Y35" si="18">+E27+F27+G27+H27+I27+J27+K27+L27+M27+N27+O27+P27+Q27+R27+T27+S27+U27+V27+W27+X27</f>
        <v>3402259.8500000006</v>
      </c>
    </row>
    <row r="28" spans="2:25" s="4" customFormat="1" ht="27" customHeight="1" x14ac:dyDescent="0.35">
      <c r="B28" s="57" t="s">
        <v>40</v>
      </c>
      <c r="C28" s="58">
        <v>10600000</v>
      </c>
      <c r="D28" s="58">
        <v>-10269833.32</v>
      </c>
      <c r="E28" s="58">
        <v>0</v>
      </c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9"/>
      <c r="Q28" s="59"/>
      <c r="R28" s="59">
        <v>1100</v>
      </c>
      <c r="S28" s="59"/>
      <c r="T28" s="59"/>
      <c r="U28" s="59">
        <v>19824</v>
      </c>
      <c r="V28" s="59">
        <v>0</v>
      </c>
      <c r="W28" s="59">
        <v>0</v>
      </c>
      <c r="X28" s="59">
        <v>128049.98</v>
      </c>
      <c r="Y28" s="60">
        <f t="shared" si="18"/>
        <v>148973.97999999998</v>
      </c>
    </row>
    <row r="29" spans="2:25" s="4" customFormat="1" ht="27" customHeight="1" x14ac:dyDescent="0.35">
      <c r="B29" s="57" t="s">
        <v>41</v>
      </c>
      <c r="C29" s="58">
        <v>8450000</v>
      </c>
      <c r="D29" s="58">
        <v>509222991.56999999</v>
      </c>
      <c r="E29" s="58">
        <v>0</v>
      </c>
      <c r="F29" s="58">
        <v>25750000</v>
      </c>
      <c r="G29" s="58"/>
      <c r="H29" s="58"/>
      <c r="I29" s="58"/>
      <c r="J29" s="58"/>
      <c r="K29" s="58"/>
      <c r="L29" s="62"/>
      <c r="M29" s="58"/>
      <c r="N29" s="58"/>
      <c r="O29" s="58"/>
      <c r="P29" s="59">
        <v>59558880</v>
      </c>
      <c r="Q29" s="59">
        <v>27841120</v>
      </c>
      <c r="R29" s="59">
        <v>82404714.859999999</v>
      </c>
      <c r="S29" s="59">
        <v>103545</v>
      </c>
      <c r="T29" s="59">
        <v>124648364.31</v>
      </c>
      <c r="U29" s="59">
        <v>113162</v>
      </c>
      <c r="V29" s="59">
        <v>190249370.40000001</v>
      </c>
      <c r="W29" s="59">
        <v>1643482.4</v>
      </c>
      <c r="X29" s="59">
        <v>49220.74</v>
      </c>
      <c r="Y29" s="60">
        <f t="shared" si="18"/>
        <v>512361859.71000004</v>
      </c>
    </row>
    <row r="30" spans="2:25" s="4" customFormat="1" ht="27" customHeight="1" x14ac:dyDescent="0.35">
      <c r="B30" s="57" t="s">
        <v>42</v>
      </c>
      <c r="C30" s="58">
        <v>2000000</v>
      </c>
      <c r="D30" s="58">
        <v>-1925000</v>
      </c>
      <c r="E30" s="58">
        <v>0</v>
      </c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/>
      <c r="Q30" s="59"/>
      <c r="R30" s="59"/>
      <c r="S30" s="59"/>
      <c r="T30" s="59"/>
      <c r="U30" s="59"/>
      <c r="V30" s="59"/>
      <c r="W30" s="59"/>
      <c r="X30" s="59"/>
      <c r="Y30" s="60">
        <f t="shared" si="18"/>
        <v>0</v>
      </c>
    </row>
    <row r="31" spans="2:25" s="4" customFormat="1" ht="27" customHeight="1" x14ac:dyDescent="0.35">
      <c r="B31" s="57" t="s">
        <v>43</v>
      </c>
      <c r="C31" s="58">
        <v>2815000</v>
      </c>
      <c r="D31" s="58">
        <v>-1933233.05</v>
      </c>
      <c r="E31" s="58">
        <v>0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9"/>
      <c r="Q31" s="59"/>
      <c r="R31" s="59">
        <v>1153.33</v>
      </c>
      <c r="S31" s="59"/>
      <c r="T31" s="59">
        <v>12603.98</v>
      </c>
      <c r="U31" s="59"/>
      <c r="V31" s="59"/>
      <c r="W31" s="59">
        <v>8789.7000000000007</v>
      </c>
      <c r="X31" s="59">
        <v>2901.7</v>
      </c>
      <c r="Y31" s="60">
        <f t="shared" si="18"/>
        <v>25448.710000000003</v>
      </c>
    </row>
    <row r="32" spans="2:25" s="4" customFormat="1" ht="42" customHeight="1" x14ac:dyDescent="0.35">
      <c r="B32" s="57" t="s">
        <v>44</v>
      </c>
      <c r="C32" s="58">
        <v>620000</v>
      </c>
      <c r="D32" s="58">
        <v>328462.11</v>
      </c>
      <c r="E32" s="58">
        <v>0</v>
      </c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  <c r="Q32" s="59"/>
      <c r="R32" s="59">
        <v>13519.64</v>
      </c>
      <c r="S32" s="59">
        <v>12162.47</v>
      </c>
      <c r="T32" s="59">
        <v>525225.91</v>
      </c>
      <c r="U32" s="59">
        <v>292227</v>
      </c>
      <c r="V32" s="59">
        <v>0</v>
      </c>
      <c r="W32" s="59">
        <v>11297.87</v>
      </c>
      <c r="X32" s="59">
        <v>77118.570000000007</v>
      </c>
      <c r="Y32" s="60">
        <f t="shared" si="18"/>
        <v>931551.46</v>
      </c>
    </row>
    <row r="33" spans="2:25" s="4" customFormat="1" ht="39" customHeight="1" x14ac:dyDescent="0.35">
      <c r="B33" s="61" t="s">
        <v>45</v>
      </c>
      <c r="C33" s="58">
        <v>16575000</v>
      </c>
      <c r="D33" s="58">
        <v>-1370000</v>
      </c>
      <c r="E33" s="58">
        <v>0</v>
      </c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>
        <v>9440</v>
      </c>
      <c r="Q33" s="59">
        <v>1840000</v>
      </c>
      <c r="R33" s="59">
        <v>972518.99</v>
      </c>
      <c r="S33" s="59">
        <v>960279.98</v>
      </c>
      <c r="T33" s="59">
        <v>1103300.3799999999</v>
      </c>
      <c r="U33" s="59">
        <v>173347.5</v>
      </c>
      <c r="V33" s="59">
        <v>47820</v>
      </c>
      <c r="W33" s="59">
        <v>2766180.5</v>
      </c>
      <c r="X33" s="59">
        <v>1614244.34</v>
      </c>
      <c r="Y33" s="60">
        <f t="shared" si="18"/>
        <v>9487131.6899999995</v>
      </c>
    </row>
    <row r="34" spans="2:25" s="4" customFormat="1" ht="39.75" customHeight="1" x14ac:dyDescent="0.35">
      <c r="B34" s="61" t="s">
        <v>46</v>
      </c>
      <c r="C34" s="58"/>
      <c r="D34" s="58"/>
      <c r="E34" s="58">
        <v>0</v>
      </c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9"/>
      <c r="Q34" s="59"/>
      <c r="R34" s="59"/>
      <c r="S34" s="59"/>
      <c r="T34" s="59"/>
      <c r="U34" s="59"/>
      <c r="V34" s="59"/>
      <c r="W34" s="59"/>
      <c r="X34" s="59"/>
      <c r="Y34" s="60">
        <f t="shared" si="18"/>
        <v>0</v>
      </c>
    </row>
    <row r="35" spans="2:25" s="4" customFormat="1" ht="27" customHeight="1" x14ac:dyDescent="0.35">
      <c r="B35" s="57" t="s">
        <v>47</v>
      </c>
      <c r="C35" s="58">
        <v>35050000</v>
      </c>
      <c r="D35" s="58">
        <v>14806385.57</v>
      </c>
      <c r="E35" s="58">
        <v>0</v>
      </c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9">
        <v>326057.59999999998</v>
      </c>
      <c r="Q35" s="59">
        <v>2110015.58</v>
      </c>
      <c r="R35" s="59">
        <v>8057694.9699999997</v>
      </c>
      <c r="S35" s="59">
        <v>709215.4</v>
      </c>
      <c r="T35" s="59">
        <v>3253551.66</v>
      </c>
      <c r="U35" s="59">
        <v>1502916.4</v>
      </c>
      <c r="V35" s="59">
        <v>998090.02</v>
      </c>
      <c r="W35" s="59">
        <v>2451918.89</v>
      </c>
      <c r="X35" s="59">
        <v>5515749.6500000004</v>
      </c>
      <c r="Y35" s="60">
        <f t="shared" si="18"/>
        <v>24925210.170000002</v>
      </c>
    </row>
    <row r="36" spans="2:25" s="4" customFormat="1" ht="27" customHeight="1" x14ac:dyDescent="0.35">
      <c r="B36" s="53" t="s">
        <v>48</v>
      </c>
      <c r="C36" s="55">
        <f>SUM(C37:C42)</f>
        <v>0</v>
      </c>
      <c r="D36" s="55"/>
      <c r="E36" s="55">
        <f>SUM(E37:E42)</f>
        <v>0</v>
      </c>
      <c r="F36" s="55"/>
      <c r="G36" s="55"/>
      <c r="H36" s="55"/>
      <c r="I36" s="55"/>
      <c r="J36" s="55"/>
      <c r="K36" s="55"/>
      <c r="L36" s="55"/>
      <c r="M36" s="55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60">
        <f t="shared" ref="Y36:Y43" si="19">+E36+F36+G36+H36+I36+J36+K36+L36+M36+N36+O36+P36+Q36+R36+T36+S36+U36</f>
        <v>0</v>
      </c>
    </row>
    <row r="37" spans="2:25" s="4" customFormat="1" ht="27" customHeight="1" x14ac:dyDescent="0.35">
      <c r="B37" s="57" t="s">
        <v>49</v>
      </c>
      <c r="C37" s="58">
        <v>0</v>
      </c>
      <c r="D37" s="58"/>
      <c r="E37" s="58">
        <v>0</v>
      </c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59"/>
      <c r="Y37" s="60">
        <f t="shared" si="19"/>
        <v>0</v>
      </c>
    </row>
    <row r="38" spans="2:25" s="4" customFormat="1" ht="38.25" customHeight="1" x14ac:dyDescent="0.35">
      <c r="B38" s="61" t="s">
        <v>50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9"/>
      <c r="Q38" s="59"/>
      <c r="R38" s="59"/>
      <c r="S38" s="59"/>
      <c r="T38" s="59"/>
      <c r="U38" s="59"/>
      <c r="V38" s="59"/>
      <c r="W38" s="59"/>
      <c r="X38" s="59"/>
      <c r="Y38" s="60">
        <f t="shared" si="19"/>
        <v>0</v>
      </c>
    </row>
    <row r="39" spans="2:25" s="4" customFormat="1" ht="42" customHeight="1" x14ac:dyDescent="0.35">
      <c r="B39" s="61" t="s">
        <v>51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9"/>
      <c r="Q39" s="59"/>
      <c r="R39" s="59"/>
      <c r="S39" s="59"/>
      <c r="T39" s="59"/>
      <c r="U39" s="59"/>
      <c r="V39" s="59"/>
      <c r="W39" s="59"/>
      <c r="X39" s="59"/>
      <c r="Y39" s="60">
        <f t="shared" si="19"/>
        <v>0</v>
      </c>
    </row>
    <row r="40" spans="2:25" s="4" customFormat="1" ht="42" customHeight="1" x14ac:dyDescent="0.35">
      <c r="B40" s="61" t="s">
        <v>52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9"/>
      <c r="Q40" s="59"/>
      <c r="R40" s="59"/>
      <c r="S40" s="59"/>
      <c r="T40" s="59"/>
      <c r="U40" s="59"/>
      <c r="V40" s="59"/>
      <c r="W40" s="59"/>
      <c r="X40" s="59"/>
      <c r="Y40" s="60">
        <f t="shared" si="19"/>
        <v>0</v>
      </c>
    </row>
    <row r="41" spans="2:25" s="4" customFormat="1" ht="39.75" customHeight="1" x14ac:dyDescent="0.35">
      <c r="B41" s="61" t="s">
        <v>53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9"/>
      <c r="Q41" s="59"/>
      <c r="R41" s="59"/>
      <c r="S41" s="59"/>
      <c r="T41" s="59"/>
      <c r="U41" s="59"/>
      <c r="V41" s="59"/>
      <c r="W41" s="59"/>
      <c r="X41" s="59"/>
      <c r="Y41" s="60">
        <f t="shared" si="19"/>
        <v>0</v>
      </c>
    </row>
    <row r="42" spans="2:25" s="4" customFormat="1" ht="27" customHeight="1" x14ac:dyDescent="0.35">
      <c r="B42" s="61" t="s">
        <v>54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9"/>
      <c r="Q42" s="59"/>
      <c r="R42" s="59"/>
      <c r="S42" s="59"/>
      <c r="T42" s="59"/>
      <c r="U42" s="59"/>
      <c r="V42" s="59"/>
      <c r="W42" s="59"/>
      <c r="X42" s="59"/>
      <c r="Y42" s="60">
        <f t="shared" si="19"/>
        <v>0</v>
      </c>
    </row>
    <row r="43" spans="2:25" s="4" customFormat="1" ht="27" customHeight="1" x14ac:dyDescent="0.35">
      <c r="B43" s="57" t="s">
        <v>55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9"/>
      <c r="Q43" s="59"/>
      <c r="R43" s="59"/>
      <c r="S43" s="59"/>
      <c r="T43" s="59"/>
      <c r="U43" s="59"/>
      <c r="V43" s="59"/>
      <c r="W43" s="59"/>
      <c r="X43" s="59"/>
      <c r="Y43" s="60">
        <f t="shared" si="19"/>
        <v>0</v>
      </c>
    </row>
    <row r="44" spans="2:25" s="4" customFormat="1" ht="36.75" customHeight="1" x14ac:dyDescent="0.35">
      <c r="B44" s="61" t="s">
        <v>56</v>
      </c>
      <c r="C44" s="55">
        <f>SUM(C45:C51)</f>
        <v>0</v>
      </c>
      <c r="D44" s="55">
        <f>SUM(D45:D51)</f>
        <v>0</v>
      </c>
      <c r="E44" s="55">
        <f>SUM(E45:E51)</f>
        <v>0</v>
      </c>
      <c r="F44" s="55">
        <f t="shared" ref="F44:P44" si="20">SUM(F45:F51)</f>
        <v>0</v>
      </c>
      <c r="G44" s="55">
        <f t="shared" si="20"/>
        <v>0</v>
      </c>
      <c r="H44" s="55">
        <f t="shared" si="20"/>
        <v>0</v>
      </c>
      <c r="I44" s="55">
        <f t="shared" si="20"/>
        <v>0</v>
      </c>
      <c r="J44" s="55">
        <f t="shared" si="20"/>
        <v>0</v>
      </c>
      <c r="K44" s="55">
        <f t="shared" si="20"/>
        <v>0</v>
      </c>
      <c r="L44" s="55">
        <f t="shared" si="20"/>
        <v>0</v>
      </c>
      <c r="M44" s="55">
        <f t="shared" si="20"/>
        <v>0</v>
      </c>
      <c r="N44" s="55">
        <f t="shared" si="20"/>
        <v>0</v>
      </c>
      <c r="O44" s="55">
        <f t="shared" si="20"/>
        <v>0</v>
      </c>
      <c r="P44" s="55">
        <f t="shared" si="20"/>
        <v>0</v>
      </c>
      <c r="Q44" s="55">
        <f t="shared" ref="Q44:R44" si="21">SUM(Q45:Q51)</f>
        <v>0</v>
      </c>
      <c r="R44" s="55">
        <f t="shared" si="21"/>
        <v>0</v>
      </c>
      <c r="S44" s="55" t="s">
        <v>132</v>
      </c>
      <c r="T44" s="55" t="s">
        <v>132</v>
      </c>
      <c r="U44" s="55"/>
      <c r="V44" s="55"/>
      <c r="W44" s="55"/>
      <c r="X44" s="55"/>
      <c r="Y44" s="60">
        <v>0</v>
      </c>
    </row>
    <row r="45" spans="2:25" s="4" customFormat="1" ht="27" customHeight="1" x14ac:dyDescent="0.35">
      <c r="B45" s="53" t="s">
        <v>57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9"/>
      <c r="Q45" s="59"/>
      <c r="R45" s="59"/>
      <c r="S45" s="59"/>
      <c r="T45" s="59"/>
      <c r="U45" s="59"/>
      <c r="V45" s="59"/>
      <c r="W45" s="59"/>
      <c r="X45" s="59"/>
      <c r="Y45" s="60">
        <f t="shared" ref="Y45:Y51" si="22">+E45+F45+G45+H45+I45+J45+K45+L45+M45+N45+O45+P45+Q45+R45+T45+S45+U45</f>
        <v>0</v>
      </c>
    </row>
    <row r="46" spans="2:25" s="4" customFormat="1" ht="36" customHeight="1" x14ac:dyDescent="0.35">
      <c r="B46" s="57" t="s">
        <v>58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9"/>
      <c r="Q46" s="59"/>
      <c r="R46" s="59"/>
      <c r="S46" s="59"/>
      <c r="T46" s="59"/>
      <c r="U46" s="59"/>
      <c r="V46" s="59"/>
      <c r="W46" s="59"/>
      <c r="X46" s="59"/>
      <c r="Y46" s="60">
        <f t="shared" si="22"/>
        <v>0</v>
      </c>
    </row>
    <row r="47" spans="2:25" s="4" customFormat="1" ht="49.5" customHeight="1" x14ac:dyDescent="0.35">
      <c r="B47" s="61" t="s">
        <v>59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9"/>
      <c r="Q47" s="59"/>
      <c r="R47" s="59"/>
      <c r="S47" s="59"/>
      <c r="T47" s="59"/>
      <c r="U47" s="59"/>
      <c r="V47" s="59"/>
      <c r="W47" s="59"/>
      <c r="X47" s="59"/>
      <c r="Y47" s="60">
        <f t="shared" si="22"/>
        <v>0</v>
      </c>
    </row>
    <row r="48" spans="2:25" s="4" customFormat="1" ht="42" customHeight="1" x14ac:dyDescent="0.35">
      <c r="B48" s="61" t="s">
        <v>60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9"/>
      <c r="Q48" s="59"/>
      <c r="R48" s="59"/>
      <c r="S48" s="59"/>
      <c r="T48" s="59"/>
      <c r="U48" s="59"/>
      <c r="V48" s="59"/>
      <c r="W48" s="59"/>
      <c r="X48" s="59"/>
      <c r="Y48" s="60">
        <f t="shared" si="22"/>
        <v>0</v>
      </c>
    </row>
    <row r="49" spans="2:25" s="4" customFormat="1" ht="36.75" customHeight="1" x14ac:dyDescent="0.35">
      <c r="B49" s="61" t="s">
        <v>61</v>
      </c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9"/>
      <c r="Q49" s="59"/>
      <c r="R49" s="59"/>
      <c r="S49" s="59"/>
      <c r="T49" s="59"/>
      <c r="U49" s="59"/>
      <c r="V49" s="59"/>
      <c r="W49" s="59"/>
      <c r="X49" s="59"/>
      <c r="Y49" s="60">
        <f t="shared" si="22"/>
        <v>0</v>
      </c>
    </row>
    <row r="50" spans="2:25" s="4" customFormat="1" ht="27" customHeight="1" x14ac:dyDescent="0.35">
      <c r="B50" s="57" t="s">
        <v>62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9"/>
      <c r="Q50" s="59"/>
      <c r="R50" s="59"/>
      <c r="S50" s="59"/>
      <c r="T50" s="59"/>
      <c r="U50" s="59"/>
      <c r="V50" s="59"/>
      <c r="W50" s="59"/>
      <c r="X50" s="59"/>
      <c r="Y50" s="60">
        <f t="shared" si="22"/>
        <v>0</v>
      </c>
    </row>
    <row r="51" spans="2:25" s="4" customFormat="1" ht="36.75" customHeight="1" x14ac:dyDescent="0.35">
      <c r="B51" s="61" t="s">
        <v>63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9"/>
      <c r="Q51" s="59"/>
      <c r="R51" s="59"/>
      <c r="S51" s="59"/>
      <c r="T51" s="59"/>
      <c r="U51" s="59"/>
      <c r="V51" s="59"/>
      <c r="W51" s="59"/>
      <c r="X51" s="59"/>
      <c r="Y51" s="60">
        <f t="shared" si="22"/>
        <v>0</v>
      </c>
    </row>
    <row r="52" spans="2:25" s="4" customFormat="1" ht="27" customHeight="1" x14ac:dyDescent="0.3">
      <c r="B52" s="53" t="s">
        <v>64</v>
      </c>
      <c r="C52" s="55">
        <f>SUM(C53:C61)</f>
        <v>52109661</v>
      </c>
      <c r="D52" s="55">
        <f>SUM(D53:D61)</f>
        <v>33143628</v>
      </c>
      <c r="E52" s="55">
        <f>SUM(E53:E61)</f>
        <v>0</v>
      </c>
      <c r="F52" s="55">
        <f t="shared" ref="F52:P52" si="23">SUM(F53:F61)</f>
        <v>0</v>
      </c>
      <c r="G52" s="55">
        <f t="shared" si="23"/>
        <v>0</v>
      </c>
      <c r="H52" s="55">
        <f t="shared" si="23"/>
        <v>0</v>
      </c>
      <c r="I52" s="55">
        <f t="shared" si="23"/>
        <v>0</v>
      </c>
      <c r="J52" s="55">
        <f t="shared" si="23"/>
        <v>0</v>
      </c>
      <c r="K52" s="55">
        <f t="shared" si="23"/>
        <v>0</v>
      </c>
      <c r="L52" s="55">
        <f t="shared" si="23"/>
        <v>0</v>
      </c>
      <c r="M52" s="55">
        <f t="shared" si="23"/>
        <v>0</v>
      </c>
      <c r="N52" s="55">
        <f t="shared" si="23"/>
        <v>0</v>
      </c>
      <c r="O52" s="55">
        <f t="shared" si="23"/>
        <v>0</v>
      </c>
      <c r="P52" s="55">
        <f t="shared" si="23"/>
        <v>0</v>
      </c>
      <c r="Q52" s="55">
        <f t="shared" ref="Q52:U52" si="24">SUM(Q53:Q61)</f>
        <v>8875665</v>
      </c>
      <c r="R52" s="55">
        <f t="shared" si="24"/>
        <v>1223447.51</v>
      </c>
      <c r="S52" s="55">
        <f t="shared" ref="S52" si="25">SUM(S53:S61)</f>
        <v>2415884.7999999998</v>
      </c>
      <c r="T52" s="55">
        <f t="shared" si="24"/>
        <v>2020756.79</v>
      </c>
      <c r="U52" s="55">
        <f t="shared" si="24"/>
        <v>0</v>
      </c>
      <c r="V52" s="55">
        <f t="shared" ref="V52:W52" si="26">SUM(V53:V61)</f>
        <v>1195605.02</v>
      </c>
      <c r="W52" s="55">
        <f t="shared" si="26"/>
        <v>8167838.5999999996</v>
      </c>
      <c r="X52" s="55">
        <f t="shared" ref="X52" si="27">SUM(X53:X61)</f>
        <v>22525303.510000002</v>
      </c>
      <c r="Y52" s="55">
        <f>SUM(Y53:Y61)</f>
        <v>46424501.230000012</v>
      </c>
    </row>
    <row r="53" spans="2:25" s="4" customFormat="1" ht="27" customHeight="1" x14ac:dyDescent="0.35">
      <c r="B53" s="57" t="s">
        <v>65</v>
      </c>
      <c r="C53" s="58">
        <v>24200000</v>
      </c>
      <c r="D53" s="58">
        <v>16143628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9"/>
      <c r="Q53" s="59">
        <v>8401305</v>
      </c>
      <c r="R53" s="59">
        <v>1099547.51</v>
      </c>
      <c r="S53" s="59">
        <v>2317826.7999999998</v>
      </c>
      <c r="T53" s="59">
        <v>899579.79</v>
      </c>
      <c r="U53" s="59"/>
      <c r="V53" s="59">
        <v>628940</v>
      </c>
      <c r="W53" s="59">
        <v>6127838.5999999996</v>
      </c>
      <c r="X53" s="59">
        <v>17598991.390000001</v>
      </c>
      <c r="Y53" s="60">
        <f t="shared" ref="Y53:Y61" si="28">+E53+F53+G53+H53+I53+J53+K53+L53+M53+N53+O53+P53+Q53+R53+T53+S53+U53+V53+W53+X53</f>
        <v>37074029.090000004</v>
      </c>
    </row>
    <row r="54" spans="2:25" s="4" customFormat="1" ht="42" customHeight="1" x14ac:dyDescent="0.35">
      <c r="B54" s="61" t="s">
        <v>66</v>
      </c>
      <c r="C54" s="58">
        <v>1100000</v>
      </c>
      <c r="D54" s="58">
        <v>100000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9"/>
      <c r="Q54" s="59">
        <v>28320</v>
      </c>
      <c r="R54" s="59"/>
      <c r="S54" s="59">
        <v>98058</v>
      </c>
      <c r="T54" s="59">
        <v>444860</v>
      </c>
      <c r="U54" s="59"/>
      <c r="V54" s="59"/>
      <c r="W54" s="59"/>
      <c r="X54" s="59"/>
      <c r="Y54" s="60">
        <f t="shared" si="28"/>
        <v>571238</v>
      </c>
    </row>
    <row r="55" spans="2:25" s="4" customFormat="1" ht="27" customHeight="1" x14ac:dyDescent="0.35">
      <c r="B55" s="57" t="s">
        <v>67</v>
      </c>
      <c r="C55" s="58">
        <v>250000</v>
      </c>
      <c r="D55" s="58">
        <v>-40000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9"/>
      <c r="Q55" s="59"/>
      <c r="R55" s="59"/>
      <c r="S55" s="59"/>
      <c r="T55" s="59"/>
      <c r="U55" s="59"/>
      <c r="V55" s="59"/>
      <c r="W55" s="59"/>
      <c r="X55" s="59"/>
      <c r="Y55" s="60">
        <f t="shared" si="28"/>
        <v>0</v>
      </c>
    </row>
    <row r="56" spans="2:25" s="4" customFormat="1" ht="38.25" customHeight="1" x14ac:dyDescent="0.35">
      <c r="B56" s="61" t="s">
        <v>68</v>
      </c>
      <c r="C56" s="58">
        <v>11850000</v>
      </c>
      <c r="D56" s="58">
        <v>0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9"/>
      <c r="Q56" s="59"/>
      <c r="R56" s="59"/>
      <c r="S56" s="59"/>
      <c r="T56" s="59">
        <v>0</v>
      </c>
      <c r="U56" s="59"/>
      <c r="V56" s="59">
        <v>304785.74</v>
      </c>
      <c r="W56" s="59">
        <v>0</v>
      </c>
      <c r="X56" s="59">
        <v>55000</v>
      </c>
      <c r="Y56" s="60">
        <f t="shared" si="28"/>
        <v>359785.74</v>
      </c>
    </row>
    <row r="57" spans="2:25" s="4" customFormat="1" ht="27" customHeight="1" x14ac:dyDescent="0.35">
      <c r="B57" s="57" t="s">
        <v>69</v>
      </c>
      <c r="C57" s="58">
        <v>8600000</v>
      </c>
      <c r="D57" s="58">
        <v>1810000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9"/>
      <c r="Q57" s="59">
        <v>446040</v>
      </c>
      <c r="R57" s="59">
        <v>123900</v>
      </c>
      <c r="S57" s="59">
        <v>0</v>
      </c>
      <c r="T57" s="59">
        <v>676317</v>
      </c>
      <c r="U57" s="59"/>
      <c r="V57" s="59"/>
      <c r="W57" s="59"/>
      <c r="X57" s="59">
        <v>62000.02</v>
      </c>
      <c r="Y57" s="60">
        <f t="shared" si="28"/>
        <v>1308257.02</v>
      </c>
    </row>
    <row r="58" spans="2:25" s="4" customFormat="1" ht="27" customHeight="1" x14ac:dyDescent="0.35">
      <c r="B58" s="57" t="s">
        <v>70</v>
      </c>
      <c r="C58" s="58">
        <v>3000000</v>
      </c>
      <c r="D58" s="58">
        <v>11630000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9"/>
      <c r="Q58" s="59"/>
      <c r="R58" s="59"/>
      <c r="S58" s="59"/>
      <c r="T58" s="59"/>
      <c r="U58" s="59"/>
      <c r="V58" s="59">
        <v>877920</v>
      </c>
      <c r="W58" s="59">
        <v>0</v>
      </c>
      <c r="X58" s="59">
        <v>526502.1</v>
      </c>
      <c r="Y58" s="60">
        <f t="shared" si="28"/>
        <v>1404422.1</v>
      </c>
    </row>
    <row r="59" spans="2:25" s="4" customFormat="1" ht="27" customHeight="1" x14ac:dyDescent="0.35">
      <c r="B59" s="57" t="s">
        <v>71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9"/>
      <c r="Q59" s="59"/>
      <c r="R59" s="59"/>
      <c r="S59" s="59"/>
      <c r="T59" s="59"/>
      <c r="U59" s="59"/>
      <c r="V59" s="59">
        <v>-616040.72</v>
      </c>
      <c r="W59" s="59">
        <v>0</v>
      </c>
      <c r="X59" s="59">
        <v>0</v>
      </c>
      <c r="Y59" s="60">
        <f t="shared" si="28"/>
        <v>-616040.72</v>
      </c>
    </row>
    <row r="60" spans="2:25" s="4" customFormat="1" ht="27" customHeight="1" x14ac:dyDescent="0.35">
      <c r="B60" s="57" t="s">
        <v>72</v>
      </c>
      <c r="C60" s="58">
        <v>1109661</v>
      </c>
      <c r="D60" s="58">
        <v>5500000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9"/>
      <c r="Q60" s="59"/>
      <c r="R60" s="59"/>
      <c r="S60" s="59"/>
      <c r="T60" s="59"/>
      <c r="U60" s="59"/>
      <c r="V60" s="59"/>
      <c r="W60" s="59">
        <v>2040000</v>
      </c>
      <c r="X60" s="59">
        <v>4282810</v>
      </c>
      <c r="Y60" s="60">
        <f t="shared" si="28"/>
        <v>6322810</v>
      </c>
    </row>
    <row r="61" spans="2:25" s="4" customFormat="1" ht="36.75" customHeight="1" x14ac:dyDescent="0.35">
      <c r="B61" s="61" t="s">
        <v>73</v>
      </c>
      <c r="C61" s="58">
        <v>2000000</v>
      </c>
      <c r="D61" s="58">
        <v>-2000000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9"/>
      <c r="Q61" s="59"/>
      <c r="R61" s="59"/>
      <c r="S61" s="59"/>
      <c r="T61" s="59"/>
      <c r="U61" s="59"/>
      <c r="V61" s="59"/>
      <c r="W61" s="59"/>
      <c r="X61" s="59"/>
      <c r="Y61" s="60">
        <f t="shared" si="28"/>
        <v>0</v>
      </c>
    </row>
    <row r="62" spans="2:25" s="4" customFormat="1" ht="27" customHeight="1" x14ac:dyDescent="0.3">
      <c r="B62" s="53" t="s">
        <v>74</v>
      </c>
      <c r="C62" s="55">
        <f>SUM(C63:C65)</f>
        <v>10000000</v>
      </c>
      <c r="D62" s="55">
        <f>SUM(D63:D65)</f>
        <v>-2175000</v>
      </c>
      <c r="E62" s="55">
        <f>SUM(E63:E65)</f>
        <v>0</v>
      </c>
      <c r="F62" s="55">
        <f t="shared" ref="F62:P62" si="29">SUM(F63:F65)</f>
        <v>0</v>
      </c>
      <c r="G62" s="55">
        <f t="shared" si="29"/>
        <v>0</v>
      </c>
      <c r="H62" s="55">
        <f t="shared" si="29"/>
        <v>0</v>
      </c>
      <c r="I62" s="55">
        <f t="shared" si="29"/>
        <v>0</v>
      </c>
      <c r="J62" s="55">
        <f t="shared" si="29"/>
        <v>0</v>
      </c>
      <c r="K62" s="55">
        <f t="shared" si="29"/>
        <v>0</v>
      </c>
      <c r="L62" s="55">
        <f t="shared" si="29"/>
        <v>0</v>
      </c>
      <c r="M62" s="55">
        <f t="shared" si="29"/>
        <v>0</v>
      </c>
      <c r="N62" s="55">
        <f t="shared" si="29"/>
        <v>0</v>
      </c>
      <c r="O62" s="55">
        <f t="shared" si="29"/>
        <v>0</v>
      </c>
      <c r="P62" s="55">
        <f t="shared" si="29"/>
        <v>3741692.71</v>
      </c>
      <c r="Q62" s="55">
        <f t="shared" ref="Q62:U62" si="30">SUM(Q63:Q65)</f>
        <v>0</v>
      </c>
      <c r="R62" s="55">
        <f t="shared" si="30"/>
        <v>0</v>
      </c>
      <c r="S62" s="55">
        <f t="shared" ref="S62" si="31">SUM(S63:S65)</f>
        <v>2838958.07</v>
      </c>
      <c r="T62" s="55">
        <f t="shared" si="30"/>
        <v>0</v>
      </c>
      <c r="U62" s="55">
        <f t="shared" si="30"/>
        <v>0</v>
      </c>
      <c r="V62" s="55">
        <f t="shared" ref="V62:W62" si="32">SUM(V63:V65)</f>
        <v>0</v>
      </c>
      <c r="W62" s="55">
        <f t="shared" si="32"/>
        <v>0</v>
      </c>
      <c r="X62" s="55">
        <f t="shared" ref="X62" si="33">SUM(X63:X65)</f>
        <v>-4322.46</v>
      </c>
      <c r="Y62" s="55">
        <f>SUM(Y63:Y65)</f>
        <v>6580650.7799999993</v>
      </c>
    </row>
    <row r="63" spans="2:25" s="4" customFormat="1" ht="27" customHeight="1" x14ac:dyDescent="0.35">
      <c r="B63" s="57" t="s">
        <v>75</v>
      </c>
      <c r="C63" s="58">
        <v>10000000</v>
      </c>
      <c r="D63" s="58">
        <v>-2175000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9">
        <v>3741692.71</v>
      </c>
      <c r="Q63" s="59">
        <v>0</v>
      </c>
      <c r="R63" s="59">
        <v>0</v>
      </c>
      <c r="S63" s="59">
        <v>2838958.07</v>
      </c>
      <c r="T63" s="59">
        <v>0</v>
      </c>
      <c r="U63" s="59"/>
      <c r="V63" s="59"/>
      <c r="W63" s="59"/>
      <c r="X63" s="59">
        <v>-4322.46</v>
      </c>
      <c r="Y63" s="60">
        <f>+E63+F63+G63+H63+I63+J63+K63+L63+M63+N63+O63+P63+Q63+R63+T63+S63+U63+V63+W63</f>
        <v>6580650.7799999993</v>
      </c>
    </row>
    <row r="64" spans="2:25" s="4" customFormat="1" ht="27" customHeight="1" x14ac:dyDescent="0.35">
      <c r="B64" s="57" t="s">
        <v>76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9"/>
      <c r="Q64" s="59"/>
      <c r="R64" s="59"/>
      <c r="S64" s="59"/>
      <c r="T64" s="59"/>
      <c r="U64" s="59"/>
      <c r="V64" s="59"/>
      <c r="W64" s="59"/>
      <c r="X64" s="59"/>
      <c r="Y64" s="60">
        <f>+E64+F64+G64+H64+I64+J64+K64+L64+M64+N64+O64+P64+Q64+R64+T64+S64+U64+V64</f>
        <v>0</v>
      </c>
    </row>
    <row r="65" spans="2:25" s="4" customFormat="1" ht="27" customHeight="1" x14ac:dyDescent="0.35">
      <c r="B65" s="57" t="s">
        <v>77</v>
      </c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9"/>
      <c r="Q65" s="59"/>
      <c r="R65" s="59"/>
      <c r="S65" s="59"/>
      <c r="T65" s="59"/>
      <c r="U65" s="59"/>
      <c r="V65" s="59"/>
      <c r="W65" s="59"/>
      <c r="X65" s="59"/>
      <c r="Y65" s="60" t="s">
        <v>100</v>
      </c>
    </row>
    <row r="66" spans="2:25" s="4" customFormat="1" ht="44.25" customHeight="1" x14ac:dyDescent="0.35">
      <c r="B66" s="61" t="s">
        <v>78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9"/>
      <c r="Q66" s="59"/>
      <c r="R66" s="59"/>
      <c r="S66" s="59"/>
      <c r="T66" s="59"/>
      <c r="U66" s="59"/>
      <c r="V66" s="59"/>
      <c r="W66" s="59"/>
      <c r="X66" s="59"/>
      <c r="Y66" s="60">
        <f>+E66+F66+G66+H66+I66+J66+K66+L66+M66+N66+O66+P66+Q66+R66+T66+S66+U66+V66</f>
        <v>0</v>
      </c>
    </row>
    <row r="67" spans="2:25" s="4" customFormat="1" ht="42" customHeight="1" x14ac:dyDescent="0.35">
      <c r="B67" s="63" t="s">
        <v>79</v>
      </c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8"/>
      <c r="P67" s="59"/>
      <c r="Q67" s="59"/>
      <c r="R67" s="59"/>
      <c r="S67" s="59"/>
      <c r="T67" s="59"/>
      <c r="U67" s="59"/>
      <c r="V67" s="59"/>
      <c r="W67" s="59"/>
      <c r="X67" s="59"/>
      <c r="Y67" s="60">
        <f t="shared" ref="Y67:Y73" si="34">+E67+F67+G67+H67+I67+J67+K67+L67+M67+N67+O67+P67</f>
        <v>0</v>
      </c>
    </row>
    <row r="68" spans="2:25" s="4" customFormat="1" ht="27" customHeight="1" x14ac:dyDescent="0.35">
      <c r="B68" s="57" t="s">
        <v>80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9"/>
      <c r="Q68" s="59"/>
      <c r="R68" s="59"/>
      <c r="S68" s="59"/>
      <c r="T68" s="59"/>
      <c r="U68" s="59"/>
      <c r="V68" s="59"/>
      <c r="W68" s="59"/>
      <c r="X68" s="59"/>
      <c r="Y68" s="60">
        <f t="shared" si="34"/>
        <v>0</v>
      </c>
    </row>
    <row r="69" spans="2:25" s="4" customFormat="1" ht="39.75" customHeight="1" x14ac:dyDescent="0.35">
      <c r="B69" s="61" t="s">
        <v>81</v>
      </c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9"/>
      <c r="Q69" s="59"/>
      <c r="R69" s="59"/>
      <c r="S69" s="59"/>
      <c r="T69" s="59"/>
      <c r="U69" s="59"/>
      <c r="V69" s="59"/>
      <c r="W69" s="59"/>
      <c r="X69" s="59"/>
      <c r="Y69" s="60">
        <f t="shared" si="34"/>
        <v>0</v>
      </c>
    </row>
    <row r="70" spans="2:25" s="4" customFormat="1" ht="27" customHeight="1" x14ac:dyDescent="0.35">
      <c r="B70" s="53" t="s">
        <v>82</v>
      </c>
      <c r="C70" s="55">
        <f>SUM(C71:C73)</f>
        <v>0</v>
      </c>
      <c r="D70" s="55">
        <f>SUM(D71:D73)</f>
        <v>0</v>
      </c>
      <c r="E70" s="55">
        <f>SUM(E71:E73)</f>
        <v>0</v>
      </c>
      <c r="F70" s="55">
        <f t="shared" ref="F70:P70" si="35">SUM(F71:F73)</f>
        <v>0</v>
      </c>
      <c r="G70" s="55">
        <f t="shared" si="35"/>
        <v>0</v>
      </c>
      <c r="H70" s="55">
        <f t="shared" si="35"/>
        <v>0</v>
      </c>
      <c r="I70" s="55">
        <f t="shared" si="35"/>
        <v>0</v>
      </c>
      <c r="J70" s="55">
        <f t="shared" si="35"/>
        <v>0</v>
      </c>
      <c r="K70" s="55">
        <f t="shared" si="35"/>
        <v>0</v>
      </c>
      <c r="L70" s="55">
        <f t="shared" si="35"/>
        <v>0</v>
      </c>
      <c r="M70" s="55">
        <f t="shared" si="35"/>
        <v>0</v>
      </c>
      <c r="N70" s="55">
        <f t="shared" si="35"/>
        <v>0</v>
      </c>
      <c r="O70" s="55">
        <f t="shared" si="35"/>
        <v>0</v>
      </c>
      <c r="P70" s="55">
        <f t="shared" si="35"/>
        <v>0</v>
      </c>
      <c r="Q70" s="55">
        <f t="shared" ref="Q70:R70" si="36">SUM(Q71:Q73)</f>
        <v>0</v>
      </c>
      <c r="R70" s="55">
        <f t="shared" si="36"/>
        <v>0</v>
      </c>
      <c r="S70" s="55" t="s">
        <v>132</v>
      </c>
      <c r="T70" s="55" t="s">
        <v>132</v>
      </c>
      <c r="U70" s="55"/>
      <c r="V70" s="55"/>
      <c r="W70" s="55"/>
      <c r="X70" s="55"/>
      <c r="Y70" s="60">
        <f t="shared" si="34"/>
        <v>0</v>
      </c>
    </row>
    <row r="71" spans="2:25" s="4" customFormat="1" ht="27" customHeight="1" x14ac:dyDescent="0.35">
      <c r="B71" s="57" t="s">
        <v>83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9"/>
      <c r="Q71" s="59"/>
      <c r="R71" s="59"/>
      <c r="S71" s="59"/>
      <c r="T71" s="59"/>
      <c r="U71" s="59"/>
      <c r="V71" s="59"/>
      <c r="W71" s="59"/>
      <c r="X71" s="59"/>
      <c r="Y71" s="60">
        <f t="shared" si="34"/>
        <v>0</v>
      </c>
    </row>
    <row r="72" spans="2:25" s="4" customFormat="1" ht="27" customHeight="1" x14ac:dyDescent="0.35">
      <c r="B72" s="57" t="s">
        <v>84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9"/>
      <c r="Q72" s="59"/>
      <c r="R72" s="59"/>
      <c r="S72" s="59"/>
      <c r="T72" s="59"/>
      <c r="U72" s="59"/>
      <c r="V72" s="59"/>
      <c r="W72" s="59"/>
      <c r="X72" s="59"/>
      <c r="Y72" s="60">
        <f t="shared" si="34"/>
        <v>0</v>
      </c>
    </row>
    <row r="73" spans="2:25" s="4" customFormat="1" ht="42" customHeight="1" x14ac:dyDescent="0.35">
      <c r="B73" s="61" t="s">
        <v>85</v>
      </c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9"/>
      <c r="Q73" s="59"/>
      <c r="R73" s="59"/>
      <c r="S73" s="59"/>
      <c r="T73" s="59"/>
      <c r="U73" s="59"/>
      <c r="V73" s="59"/>
      <c r="W73" s="59"/>
      <c r="X73" s="59"/>
      <c r="Y73" s="60">
        <f t="shared" si="34"/>
        <v>0</v>
      </c>
    </row>
    <row r="74" spans="2:25" s="4" customFormat="1" ht="27" customHeight="1" x14ac:dyDescent="0.35">
      <c r="B74" s="53" t="s">
        <v>86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5"/>
      <c r="Q74" s="65"/>
      <c r="R74" s="65"/>
      <c r="S74" s="65"/>
      <c r="T74" s="65"/>
      <c r="U74" s="65"/>
      <c r="V74" s="65"/>
      <c r="W74" s="65"/>
      <c r="X74" s="65"/>
      <c r="Y74" s="65"/>
    </row>
    <row r="75" spans="2:25" s="4" customFormat="1" ht="27" customHeight="1" x14ac:dyDescent="0.35">
      <c r="B75" s="53" t="s">
        <v>87</v>
      </c>
      <c r="C75" s="64"/>
      <c r="D75" s="64"/>
      <c r="E75" s="64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59"/>
      <c r="Q75" s="59"/>
      <c r="R75" s="59"/>
      <c r="S75" s="59"/>
      <c r="T75" s="59"/>
      <c r="U75" s="59"/>
      <c r="V75" s="59"/>
      <c r="W75" s="59"/>
      <c r="X75" s="59"/>
      <c r="Y75" s="60">
        <f t="shared" ref="Y75:Y82" si="37">+E75+F75+G75+H75+I75+J75+K75+L75+M75+N75+O75+P75</f>
        <v>0</v>
      </c>
    </row>
    <row r="76" spans="2:25" s="4" customFormat="1" ht="27" customHeight="1" x14ac:dyDescent="0.35">
      <c r="B76" s="57" t="s">
        <v>88</v>
      </c>
      <c r="C76" s="67"/>
      <c r="D76" s="67"/>
      <c r="E76" s="67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59"/>
      <c r="Q76" s="59"/>
      <c r="R76" s="59"/>
      <c r="S76" s="59"/>
      <c r="T76" s="59"/>
      <c r="U76" s="59"/>
      <c r="V76" s="59"/>
      <c r="W76" s="59"/>
      <c r="X76" s="59"/>
      <c r="Y76" s="60">
        <f t="shared" si="37"/>
        <v>0</v>
      </c>
    </row>
    <row r="77" spans="2:25" s="4" customFormat="1" ht="27" customHeight="1" x14ac:dyDescent="0.35">
      <c r="B77" s="57" t="s">
        <v>89</v>
      </c>
      <c r="C77" s="67"/>
      <c r="D77" s="67"/>
      <c r="E77" s="67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59"/>
      <c r="Q77" s="59"/>
      <c r="R77" s="59"/>
      <c r="S77" s="59"/>
      <c r="T77" s="59"/>
      <c r="U77" s="59"/>
      <c r="V77" s="59"/>
      <c r="W77" s="59"/>
      <c r="X77" s="59"/>
      <c r="Y77" s="60">
        <f t="shared" si="37"/>
        <v>0</v>
      </c>
    </row>
    <row r="78" spans="2:25" s="4" customFormat="1" ht="27" customHeight="1" x14ac:dyDescent="0.35">
      <c r="B78" s="53" t="s">
        <v>90</v>
      </c>
      <c r="C78" s="64"/>
      <c r="D78" s="64"/>
      <c r="E78" s="64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59"/>
      <c r="Q78" s="59"/>
      <c r="R78" s="59"/>
      <c r="S78" s="59"/>
      <c r="T78" s="59"/>
      <c r="U78" s="59"/>
      <c r="V78" s="59"/>
      <c r="W78" s="59"/>
      <c r="X78" s="59"/>
      <c r="Y78" s="60">
        <f t="shared" si="37"/>
        <v>0</v>
      </c>
    </row>
    <row r="79" spans="2:25" s="4" customFormat="1" ht="27" customHeight="1" x14ac:dyDescent="0.35">
      <c r="B79" s="57" t="s">
        <v>91</v>
      </c>
      <c r="C79" s="67"/>
      <c r="D79" s="67"/>
      <c r="E79" s="67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59"/>
      <c r="Q79" s="59"/>
      <c r="R79" s="59"/>
      <c r="S79" s="59"/>
      <c r="T79" s="59"/>
      <c r="U79" s="59"/>
      <c r="V79" s="59"/>
      <c r="W79" s="59"/>
      <c r="X79" s="59"/>
      <c r="Y79" s="60">
        <f t="shared" si="37"/>
        <v>0</v>
      </c>
    </row>
    <row r="80" spans="2:25" s="4" customFormat="1" ht="27" customHeight="1" x14ac:dyDescent="0.35">
      <c r="B80" s="57" t="s">
        <v>92</v>
      </c>
      <c r="C80" s="67"/>
      <c r="D80" s="67"/>
      <c r="E80" s="67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59"/>
      <c r="Q80" s="59"/>
      <c r="R80" s="59"/>
      <c r="S80" s="59"/>
      <c r="T80" s="59"/>
      <c r="U80" s="59"/>
      <c r="V80" s="59"/>
      <c r="W80" s="59"/>
      <c r="X80" s="59"/>
      <c r="Y80" s="60">
        <f t="shared" si="37"/>
        <v>0</v>
      </c>
    </row>
    <row r="81" spans="2:25" s="4" customFormat="1" ht="27" customHeight="1" x14ac:dyDescent="0.35">
      <c r="B81" s="53" t="s">
        <v>93</v>
      </c>
      <c r="C81" s="64"/>
      <c r="D81" s="64"/>
      <c r="E81" s="64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59"/>
      <c r="Q81" s="59"/>
      <c r="R81" s="59"/>
      <c r="S81" s="59"/>
      <c r="T81" s="59"/>
      <c r="U81" s="59"/>
      <c r="V81" s="59"/>
      <c r="W81" s="59"/>
      <c r="X81" s="59"/>
      <c r="Y81" s="60">
        <f t="shared" si="37"/>
        <v>0</v>
      </c>
    </row>
    <row r="82" spans="2:25" s="4" customFormat="1" ht="27" customHeight="1" x14ac:dyDescent="0.35">
      <c r="B82" s="57" t="s">
        <v>94</v>
      </c>
      <c r="C82" s="67"/>
      <c r="D82" s="67"/>
      <c r="E82" s="67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59"/>
      <c r="Q82" s="59"/>
      <c r="R82" s="59"/>
      <c r="S82" s="59"/>
      <c r="T82" s="59"/>
      <c r="U82" s="59"/>
      <c r="V82" s="59"/>
      <c r="W82" s="59"/>
      <c r="X82" s="59"/>
      <c r="Y82" s="60">
        <f t="shared" si="37"/>
        <v>0</v>
      </c>
    </row>
    <row r="83" spans="2:25" s="4" customFormat="1" ht="24.95" customHeight="1" x14ac:dyDescent="0.35">
      <c r="B83" s="68" t="s">
        <v>95</v>
      </c>
      <c r="C83" s="69">
        <f>+C10+C16+C26+C36+C44+C52+C62+C67+C70</f>
        <v>1202938070</v>
      </c>
      <c r="D83" s="69">
        <f>+D10+D16+D26+D36+D44+D52+D62+D67+D70</f>
        <v>298145601.50000006</v>
      </c>
      <c r="E83" s="69">
        <f>+E10+E16+E26+E36+E44+E52+E62+E67+E70</f>
        <v>41619097.43</v>
      </c>
      <c r="F83" s="69">
        <f>+F10+F16+F26+F36+F44+F52+F62+F67+F70</f>
        <v>65818005.850000001</v>
      </c>
      <c r="G83" s="69">
        <f t="shared" ref="G83:P83" si="38">+G10+G16+G26+G36+G44+G52+G62+G67+G70</f>
        <v>0</v>
      </c>
      <c r="H83" s="69">
        <f t="shared" si="38"/>
        <v>0</v>
      </c>
      <c r="I83" s="69">
        <f t="shared" si="38"/>
        <v>0</v>
      </c>
      <c r="J83" s="69">
        <f t="shared" si="38"/>
        <v>0</v>
      </c>
      <c r="K83" s="69">
        <f t="shared" si="38"/>
        <v>0</v>
      </c>
      <c r="L83" s="69">
        <f t="shared" si="38"/>
        <v>0</v>
      </c>
      <c r="M83" s="69">
        <f t="shared" si="38"/>
        <v>0</v>
      </c>
      <c r="N83" s="69">
        <f t="shared" si="38"/>
        <v>0</v>
      </c>
      <c r="O83" s="69">
        <f t="shared" si="38"/>
        <v>0</v>
      </c>
      <c r="P83" s="69">
        <f t="shared" si="38"/>
        <v>119614467.7</v>
      </c>
      <c r="Q83" s="69">
        <f t="shared" ref="Q83" si="39">+Q10+Q16+Q26+Q36+Q44+Q52+Q62+Q67+Q70</f>
        <v>100788107.15000001</v>
      </c>
      <c r="R83" s="69">
        <f>+R10+R16+R26+R36+R44+R52+R62+R67+R70</f>
        <v>165706340.30000001</v>
      </c>
      <c r="S83" s="69">
        <f t="shared" ref="S83:Y83" si="40">+S62+S52+S26+S16+S10</f>
        <v>57920372.439999998</v>
      </c>
      <c r="T83" s="69">
        <f t="shared" si="40"/>
        <v>189489374.64999998</v>
      </c>
      <c r="U83" s="69">
        <f t="shared" si="40"/>
        <v>53326013.819999993</v>
      </c>
      <c r="V83" s="69">
        <f t="shared" si="40"/>
        <v>249703551.85000002</v>
      </c>
      <c r="W83" s="69">
        <f t="shared" si="40"/>
        <v>83795243.900000006</v>
      </c>
      <c r="X83" s="69">
        <f t="shared" ref="X83" si="41">+X62+X52+X26+X16+X10</f>
        <v>158453926.88999999</v>
      </c>
      <c r="Y83" s="69">
        <f t="shared" si="40"/>
        <v>1286238824.4400001</v>
      </c>
    </row>
    <row r="84" spans="2:25" ht="18.75" x14ac:dyDescent="0.3">
      <c r="B84" s="41" t="s">
        <v>113</v>
      </c>
      <c r="J84" s="49"/>
    </row>
    <row r="85" spans="2:25" ht="18.75" x14ac:dyDescent="0.25">
      <c r="B85" s="42" t="s">
        <v>114</v>
      </c>
      <c r="C85" s="39"/>
      <c r="J85" s="39"/>
      <c r="M85" s="51"/>
      <c r="R85" s="39"/>
      <c r="S85" s="39"/>
      <c r="T85" s="39"/>
      <c r="U85" s="39"/>
      <c r="V85" s="39"/>
      <c r="W85" s="39"/>
      <c r="X85" s="39"/>
    </row>
    <row r="86" spans="2:25" ht="37.5" x14ac:dyDescent="0.25">
      <c r="B86" s="42" t="s">
        <v>115</v>
      </c>
      <c r="Y86" s="39"/>
    </row>
    <row r="87" spans="2:25" ht="18.75" x14ac:dyDescent="0.25">
      <c r="B87" s="42" t="s">
        <v>116</v>
      </c>
    </row>
    <row r="88" spans="2:25" ht="18.75" x14ac:dyDescent="0.25">
      <c r="B88" s="42" t="s">
        <v>117</v>
      </c>
    </row>
    <row r="89" spans="2:25" ht="18.75" x14ac:dyDescent="0.25">
      <c r="B89" s="42" t="s">
        <v>118</v>
      </c>
    </row>
    <row r="90" spans="2:25" ht="18.75" x14ac:dyDescent="0.25">
      <c r="B90" s="42" t="s">
        <v>119</v>
      </c>
    </row>
    <row r="91" spans="2:25" x14ac:dyDescent="0.25">
      <c r="B91" s="72"/>
    </row>
    <row r="92" spans="2:25" ht="18.75" x14ac:dyDescent="0.3">
      <c r="B92" s="37"/>
    </row>
    <row r="93" spans="2:25" ht="18.75" x14ac:dyDescent="0.3">
      <c r="B93" s="37"/>
    </row>
    <row r="94" spans="2:25" ht="37.5" customHeight="1" x14ac:dyDescent="0.35">
      <c r="B94" s="44" t="s">
        <v>131</v>
      </c>
      <c r="D94" s="44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6" t="s">
        <v>134</v>
      </c>
      <c r="U94" s="76"/>
      <c r="V94" s="44"/>
      <c r="W94" s="44"/>
      <c r="X94" s="44"/>
      <c r="Y94" s="73"/>
    </row>
    <row r="95" spans="2:25" ht="23.25" x14ac:dyDescent="0.35">
      <c r="B95" s="45" t="s">
        <v>125</v>
      </c>
      <c r="D95" s="45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89" t="s">
        <v>135</v>
      </c>
      <c r="U95" s="89"/>
      <c r="V95" s="45"/>
      <c r="W95" s="45"/>
      <c r="X95" s="45"/>
      <c r="Y95" s="20"/>
    </row>
    <row r="96" spans="2:25" ht="23.25" customHeight="1" x14ac:dyDescent="0.35">
      <c r="E96" s="27"/>
      <c r="F96" s="73" t="s">
        <v>130</v>
      </c>
    </row>
    <row r="97" spans="1:25" ht="33.75" customHeight="1" x14ac:dyDescent="0.35">
      <c r="A97" s="1"/>
      <c r="B97" s="71"/>
      <c r="C97" s="75"/>
      <c r="D97" s="75"/>
      <c r="E97" s="20"/>
      <c r="F97" s="20" t="s">
        <v>126</v>
      </c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</row>
    <row r="98" spans="1:25" ht="23.25" x14ac:dyDescent="0.35">
      <c r="C98" s="89"/>
      <c r="D98" s="89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1:25" ht="23.25" x14ac:dyDescent="0.35">
      <c r="B99" s="20"/>
      <c r="C99" s="20"/>
      <c r="D99" s="20"/>
    </row>
    <row r="100" spans="1:25" ht="23.25" x14ac:dyDescent="0.35">
      <c r="B100" s="76"/>
      <c r="C100" s="76"/>
      <c r="D100" s="76"/>
    </row>
    <row r="101" spans="1:25" ht="23.25" x14ac:dyDescent="0.25">
      <c r="B101" s="21" t="s">
        <v>97</v>
      </c>
      <c r="C101" s="21"/>
      <c r="D101" s="21"/>
    </row>
    <row r="102" spans="1:25" ht="21" customHeight="1" x14ac:dyDescent="0.35">
      <c r="B102" s="20" t="s">
        <v>98</v>
      </c>
      <c r="C102" s="20"/>
    </row>
    <row r="103" spans="1:25" ht="21" x14ac:dyDescent="0.35">
      <c r="B103" s="77"/>
      <c r="C103" s="77"/>
      <c r="D103" s="77"/>
    </row>
  </sheetData>
  <mergeCells count="15">
    <mergeCell ref="T95:U95"/>
    <mergeCell ref="B103:D103"/>
    <mergeCell ref="B1:Y1"/>
    <mergeCell ref="B2:Y2"/>
    <mergeCell ref="B3:Y3"/>
    <mergeCell ref="B4:Y4"/>
    <mergeCell ref="B5:Y5"/>
    <mergeCell ref="B7:B8"/>
    <mergeCell ref="C7:C8"/>
    <mergeCell ref="D7:D8"/>
    <mergeCell ref="E7:Y7"/>
    <mergeCell ref="C97:D97"/>
    <mergeCell ref="C98:D98"/>
    <mergeCell ref="B100:D100"/>
    <mergeCell ref="T94:U94"/>
  </mergeCells>
  <pageMargins left="0.17" right="0.28999999999999998" top="0.74803149606299213" bottom="0.74803149606299213" header="0.31496062992125984" footer="0.31496062992125984"/>
  <pageSetup paperSize="119" scale="35" orientation="landscape" r:id="rId1"/>
  <rowBreaks count="3" manualBreakCount="3">
    <brk id="50" max="24" man="1"/>
    <brk id="97" max="22" man="1"/>
    <brk id="99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Presupuesto aprobado</vt:lpstr>
      <vt:lpstr>ENERO</vt:lpstr>
      <vt:lpstr>MARZO 2022</vt:lpstr>
      <vt:lpstr>Mayo 2022</vt:lpstr>
      <vt:lpstr>JULIO 2022</vt:lpstr>
      <vt:lpstr>NOVIEMBRE</vt:lpstr>
      <vt:lpstr>Ejecucion Mesual Marzo 2023</vt:lpstr>
      <vt:lpstr>Hoja2</vt:lpstr>
      <vt:lpstr>Ejecucion Mesual noviembr 2023 </vt:lpstr>
      <vt:lpstr>Ejecucion Mesual Diciembre</vt:lpstr>
      <vt:lpstr>Hoja3</vt:lpstr>
      <vt:lpstr>MARZO</vt:lpstr>
      <vt:lpstr>Hoja1</vt:lpstr>
      <vt:lpstr>'Ejecucion Mesual Diciembre'!Área_de_impresión</vt:lpstr>
      <vt:lpstr>'Ejecucion Mesual Marzo 2023'!Área_de_impresión</vt:lpstr>
      <vt:lpstr>'Ejecucion Mesual noviembr 2023 '!Área_de_impresión</vt:lpstr>
      <vt:lpstr>ENERO!Área_de_impresión</vt:lpstr>
      <vt:lpstr>'JULIO 2022'!Área_de_impresión</vt:lpstr>
      <vt:lpstr>MARZO!Área_de_impresión</vt:lpstr>
      <vt:lpstr>'MARZO 2022'!Área_de_impresión</vt:lpstr>
      <vt:lpstr>'Mayo 2022'!Área_de_impresión</vt:lpstr>
      <vt:lpstr>NOVIEMBRE!Área_de_impresión</vt:lpstr>
      <vt:lpstr>'Presupuesto aprobado'!Área_de_impresión</vt:lpstr>
      <vt:lpstr>'Ejecucion Mesual Diciembre'!Títulos_a_imprimir</vt:lpstr>
      <vt:lpstr>'Ejecucion Mesual Marzo 2023'!Títulos_a_imprimir</vt:lpstr>
      <vt:lpstr>'Ejecucion Mesual noviembr 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2024-01-10T15:36:04Z</dcterms:modified>
</cp:coreProperties>
</file>