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9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9" activeTab="19"/>
  </bookViews>
  <sheets>
    <sheet name="Balance General ENERO 22" sheetId="14" state="hidden" r:id="rId1"/>
    <sheet name="Estado de Resultado ENERO 2022" sheetId="12" state="hidden" r:id="rId2"/>
    <sheet name="Balance General febrero 22 " sheetId="18" state="hidden" r:id="rId3"/>
    <sheet name="Estado de Resultado FEBRERO " sheetId="19" state="hidden" r:id="rId4"/>
    <sheet name="Balance General marzo 22" sheetId="20" state="hidden" r:id="rId5"/>
    <sheet name="Estado de Resultado MARZO2022" sheetId="17" state="hidden" r:id="rId6"/>
    <sheet name="Estado de Resultado ABRIL" sheetId="21" state="hidden" r:id="rId7"/>
    <sheet name="Estado de Resultado ABRIL 22" sheetId="22" state="hidden" r:id="rId8"/>
    <sheet name="Estado de Resultado Mayo22" sheetId="24" state="hidden" r:id="rId9"/>
    <sheet name="Balance General Mayo 22 " sheetId="25" state="hidden" r:id="rId10"/>
    <sheet name="Balance General JUNIO 22" sheetId="27" state="hidden" r:id="rId11"/>
    <sheet name="Estado de Resultado junio 22" sheetId="26" state="hidden" r:id="rId12"/>
    <sheet name="ESTADO DE RESULTADOS JULIO 22" sheetId="28" state="hidden" r:id="rId13"/>
    <sheet name="BALANCE GENERAL JULIO 2022" sheetId="29" state="hidden" r:id="rId14"/>
    <sheet name="ESTADO DE RESULTADO AGOSTO 2022" sheetId="31" state="hidden" r:id="rId15"/>
    <sheet name="BALANCE GENERAL AGOSTO 2022" sheetId="30" state="hidden" r:id="rId16"/>
    <sheet name="ESTADO DE RESULTADOS SEPT 2022" sheetId="32" state="hidden" r:id="rId17"/>
    <sheet name="BALANCE GENERAL SEPT.2022" sheetId="33" state="hidden" r:id="rId18"/>
    <sheet name="ESTADO DE RESULTADOS OCTU 2022" sheetId="34" state="hidden" r:id="rId19"/>
    <sheet name="BALANCE GENERAL OCTUBRE 2022" sheetId="35" r:id="rId20"/>
    <sheet name="ESTADO DE RESULTADOS DIC 2022" sheetId="36" state="hidden" r:id="rId21"/>
    <sheet name="Sheet4" sheetId="37" state="hidden" r:id="rId22"/>
    <sheet name="Bsalance General Marzo" sheetId="10" state="hidden" r:id="rId23"/>
    <sheet name="estado de resultado  marzo" sheetId="8" state="hidden" r:id="rId24"/>
    <sheet name="Hoja1" sheetId="7" state="hidden" r:id="rId25"/>
  </sheets>
  <externalReferences>
    <externalReference r:id="rId26"/>
    <externalReference r:id="rId27"/>
  </externalReferences>
  <definedNames>
    <definedName name="_xlnm.Print_Area" localSheetId="23">'estado de resultado  marzo'!$A$1:$E$204</definedName>
    <definedName name="_xlnm.Print_Area" localSheetId="6">'Estado de Resultado ABRIL'!$A$1:$E$216</definedName>
    <definedName name="_xlnm.Print_Area" localSheetId="7">'Estado de Resultado ABRIL 22'!$A$1:$E$216</definedName>
    <definedName name="_xlnm.Print_Area" localSheetId="1">'Estado de Resultado ENERO 2022'!$A$1:$E$211</definedName>
    <definedName name="_xlnm.Print_Area" localSheetId="3">'Estado de Resultado FEBRERO '!$A$1:$E$213</definedName>
    <definedName name="_xlnm.Print_Area" localSheetId="11">'Estado de Resultado junio 22'!$A$1:$E$216</definedName>
    <definedName name="_xlnm.Print_Area" localSheetId="5">'Estado de Resultado MARZO2022'!$A$1:$E$214</definedName>
    <definedName name="_xlnm.Print_Area" localSheetId="8">'Estado de Resultado Mayo22'!$A$1:$E$216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35" l="1"/>
  <c r="D120" i="34" l="1"/>
  <c r="D103" i="34"/>
  <c r="D49" i="34"/>
  <c r="D148" i="34"/>
  <c r="D146" i="34"/>
  <c r="D145" i="34"/>
  <c r="D111" i="34"/>
  <c r="D93" i="34"/>
  <c r="D54" i="34"/>
  <c r="D42" i="34"/>
  <c r="D41" i="34"/>
  <c r="D40" i="34"/>
  <c r="D18" i="34"/>
  <c r="D209" i="36" l="1"/>
  <c r="D212" i="36" s="1"/>
  <c r="D185" i="36"/>
  <c r="E175" i="36"/>
  <c r="E172" i="36"/>
  <c r="D155" i="36"/>
  <c r="D101" i="36"/>
  <c r="D43" i="36"/>
  <c r="D16" i="36" s="1"/>
  <c r="E16" i="36" s="1"/>
  <c r="D17" i="36"/>
  <c r="E15" i="36"/>
  <c r="U40" i="35"/>
  <c r="S40" i="35"/>
  <c r="Q40" i="35"/>
  <c r="P40" i="35"/>
  <c r="O40" i="35"/>
  <c r="M40" i="35"/>
  <c r="L40" i="35"/>
  <c r="K40" i="35"/>
  <c r="J40" i="35"/>
  <c r="I40" i="35"/>
  <c r="G40" i="35"/>
  <c r="F40" i="35"/>
  <c r="D40" i="35"/>
  <c r="Y39" i="35"/>
  <c r="H39" i="35"/>
  <c r="H40" i="35" s="1"/>
  <c r="C39" i="35"/>
  <c r="B39" i="35"/>
  <c r="B40" i="35" s="1"/>
  <c r="Z38" i="35"/>
  <c r="Y38" i="35"/>
  <c r="H38" i="35"/>
  <c r="W37" i="35"/>
  <c r="X37" i="35" s="1"/>
  <c r="V37" i="35"/>
  <c r="V40" i="35" s="1"/>
  <c r="T37" i="35"/>
  <c r="T40" i="35" s="1"/>
  <c r="R37" i="35"/>
  <c r="R40" i="35" s="1"/>
  <c r="Q37" i="35"/>
  <c r="E37" i="35"/>
  <c r="C37" i="35"/>
  <c r="E36" i="35"/>
  <c r="E40" i="35" s="1"/>
  <c r="C36" i="35"/>
  <c r="C40" i="35" s="1"/>
  <c r="Z30" i="35"/>
  <c r="Z33" i="35" s="1"/>
  <c r="Y30" i="35"/>
  <c r="Y33" i="35" s="1"/>
  <c r="X30" i="35"/>
  <c r="X33" i="35" s="1"/>
  <c r="W30" i="35"/>
  <c r="W33" i="35" s="1"/>
  <c r="V30" i="35"/>
  <c r="V33" i="35" s="1"/>
  <c r="U30" i="35"/>
  <c r="U33" i="35" s="1"/>
  <c r="U41" i="35" s="1"/>
  <c r="T30" i="35"/>
  <c r="T33" i="35" s="1"/>
  <c r="T41" i="35" s="1"/>
  <c r="S30" i="35"/>
  <c r="S33" i="35" s="1"/>
  <c r="S41" i="35" s="1"/>
  <c r="R30" i="35"/>
  <c r="R33" i="35" s="1"/>
  <c r="M30" i="35"/>
  <c r="M33" i="35" s="1"/>
  <c r="M41" i="35" s="1"/>
  <c r="K30" i="35"/>
  <c r="K33" i="35" s="1"/>
  <c r="K41" i="35" s="1"/>
  <c r="J30" i="35"/>
  <c r="J33" i="35" s="1"/>
  <c r="J41" i="35" s="1"/>
  <c r="H30" i="35"/>
  <c r="H33" i="35" s="1"/>
  <c r="G30" i="35"/>
  <c r="G33" i="35" s="1"/>
  <c r="G41" i="35" s="1"/>
  <c r="F30" i="35"/>
  <c r="F33" i="35" s="1"/>
  <c r="F41" i="35" s="1"/>
  <c r="E30" i="35"/>
  <c r="E33" i="35" s="1"/>
  <c r="D30" i="35"/>
  <c r="D33" i="35" s="1"/>
  <c r="D41" i="35" s="1"/>
  <c r="C30" i="35"/>
  <c r="C33" i="35" s="1"/>
  <c r="C41" i="35" s="1"/>
  <c r="B30" i="35"/>
  <c r="B33" i="35" s="1"/>
  <c r="B41" i="35" s="1"/>
  <c r="G29" i="35"/>
  <c r="B29" i="35"/>
  <c r="Y27" i="35"/>
  <c r="U27" i="35"/>
  <c r="P27" i="35"/>
  <c r="P30" i="35" s="1"/>
  <c r="P33" i="35" s="1"/>
  <c r="P41" i="35" s="1"/>
  <c r="P43" i="35" s="1"/>
  <c r="O27" i="35"/>
  <c r="O30" i="35" s="1"/>
  <c r="O33" i="35" s="1"/>
  <c r="O41" i="35" s="1"/>
  <c r="L27" i="35"/>
  <c r="L30" i="35" s="1"/>
  <c r="L33" i="35" s="1"/>
  <c r="L41" i="35" s="1"/>
  <c r="I27" i="35"/>
  <c r="I30" i="35" s="1"/>
  <c r="I33" i="35" s="1"/>
  <c r="I41" i="35" s="1"/>
  <c r="I43" i="35" s="1"/>
  <c r="Z22" i="35"/>
  <c r="Y22" i="35"/>
  <c r="X22" i="35"/>
  <c r="W22" i="35"/>
  <c r="T22" i="35"/>
  <c r="O22" i="35"/>
  <c r="L22" i="35"/>
  <c r="K22" i="35"/>
  <c r="J22" i="35"/>
  <c r="D22" i="35"/>
  <c r="C22" i="35"/>
  <c r="K20" i="35"/>
  <c r="I20" i="35"/>
  <c r="G20" i="35"/>
  <c r="F20" i="35"/>
  <c r="E20" i="35"/>
  <c r="V19" i="35"/>
  <c r="V22" i="35" s="1"/>
  <c r="U19" i="35"/>
  <c r="U22" i="35" s="1"/>
  <c r="S19" i="35"/>
  <c r="S22" i="35" s="1"/>
  <c r="R19" i="35"/>
  <c r="Q19" i="35"/>
  <c r="P19" i="35"/>
  <c r="M19" i="35"/>
  <c r="K19" i="35"/>
  <c r="I19" i="35"/>
  <c r="I22" i="35" s="1"/>
  <c r="H19" i="35"/>
  <c r="G19" i="35"/>
  <c r="E19" i="35"/>
  <c r="D19" i="35"/>
  <c r="C19" i="35"/>
  <c r="B19" i="35"/>
  <c r="U18" i="35"/>
  <c r="R18" i="35"/>
  <c r="R22" i="35" s="1"/>
  <c r="Q18" i="35"/>
  <c r="Q22" i="35" s="1"/>
  <c r="P18" i="35"/>
  <c r="P22" i="35" s="1"/>
  <c r="M18" i="35"/>
  <c r="M22" i="35" s="1"/>
  <c r="K18" i="35"/>
  <c r="I18" i="35"/>
  <c r="H18" i="35"/>
  <c r="H22" i="35" s="1"/>
  <c r="G18" i="35"/>
  <c r="G22" i="35" s="1"/>
  <c r="F18" i="35"/>
  <c r="F22" i="35" s="1"/>
  <c r="E18" i="35"/>
  <c r="E22" i="35" s="1"/>
  <c r="B18" i="35"/>
  <c r="B22" i="35" s="1"/>
  <c r="Z15" i="35"/>
  <c r="V15" i="35"/>
  <c r="V23" i="35" s="1"/>
  <c r="U15" i="35"/>
  <c r="U23" i="35" s="1"/>
  <c r="T15" i="35"/>
  <c r="T23" i="35" s="1"/>
  <c r="S15" i="35"/>
  <c r="S23" i="35" s="1"/>
  <c r="R15" i="35"/>
  <c r="R23" i="35" s="1"/>
  <c r="Q15" i="35"/>
  <c r="Q23" i="35" s="1"/>
  <c r="P15" i="35"/>
  <c r="P23" i="35" s="1"/>
  <c r="O15" i="35"/>
  <c r="O23" i="35" s="1"/>
  <c r="O43" i="35" s="1"/>
  <c r="L15" i="35"/>
  <c r="L23" i="35" s="1"/>
  <c r="L42" i="35" s="1"/>
  <c r="K15" i="35"/>
  <c r="K23" i="35" s="1"/>
  <c r="J15" i="35"/>
  <c r="J23" i="35" s="1"/>
  <c r="J43" i="35" s="1"/>
  <c r="I15" i="35"/>
  <c r="I23" i="35" s="1"/>
  <c r="H15" i="35"/>
  <c r="G15" i="35"/>
  <c r="F15" i="35"/>
  <c r="F23" i="35" s="1"/>
  <c r="E15" i="35"/>
  <c r="E23" i="35" s="1"/>
  <c r="D15" i="35"/>
  <c r="D23" i="35" s="1"/>
  <c r="D42" i="35" s="1"/>
  <c r="C15" i="35"/>
  <c r="C23" i="35" s="1"/>
  <c r="Y14" i="35"/>
  <c r="X14" i="35"/>
  <c r="W14" i="35"/>
  <c r="V14" i="35"/>
  <c r="Y11" i="35"/>
  <c r="Y15" i="35" s="1"/>
  <c r="Y23" i="35" s="1"/>
  <c r="X11" i="35"/>
  <c r="X15" i="35" s="1"/>
  <c r="X23" i="35" s="1"/>
  <c r="W11" i="35"/>
  <c r="W15" i="35" s="1"/>
  <c r="W23" i="35" s="1"/>
  <c r="V11" i="35"/>
  <c r="M11" i="35"/>
  <c r="M15" i="35" s="1"/>
  <c r="M23" i="35" s="1"/>
  <c r="L11" i="35"/>
  <c r="I11" i="35"/>
  <c r="E11" i="35"/>
  <c r="B11" i="35"/>
  <c r="B15" i="35" s="1"/>
  <c r="B23" i="35" s="1"/>
  <c r="D210" i="34"/>
  <c r="D186" i="34"/>
  <c r="E173" i="34"/>
  <c r="E176" i="34" s="1"/>
  <c r="D156" i="34"/>
  <c r="D102" i="34"/>
  <c r="D43" i="34"/>
  <c r="D17" i="34"/>
  <c r="E15" i="34"/>
  <c r="Z39" i="33"/>
  <c r="D153" i="32"/>
  <c r="D147" i="32"/>
  <c r="D145" i="32"/>
  <c r="D144" i="32"/>
  <c r="D119" i="32"/>
  <c r="D102" i="32"/>
  <c r="D93" i="32"/>
  <c r="D54" i="32"/>
  <c r="D50" i="32"/>
  <c r="D49" i="32"/>
  <c r="Z38" i="33"/>
  <c r="E15" i="32"/>
  <c r="Z23" i="35" l="1"/>
  <c r="D16" i="34"/>
  <c r="E16" i="34" s="1"/>
  <c r="E178" i="34" s="1"/>
  <c r="D213" i="34"/>
  <c r="E177" i="36"/>
  <c r="D177" i="36"/>
  <c r="C42" i="35"/>
  <c r="K43" i="35"/>
  <c r="R41" i="35"/>
  <c r="R43" i="35" s="1"/>
  <c r="E41" i="35"/>
  <c r="E42" i="35" s="1"/>
  <c r="S43" i="35"/>
  <c r="X40" i="35"/>
  <c r="X41" i="35" s="1"/>
  <c r="X43" i="35" s="1"/>
  <c r="Y37" i="35"/>
  <c r="F42" i="35"/>
  <c r="G45" i="35"/>
  <c r="U43" i="35"/>
  <c r="B42" i="35"/>
  <c r="G23" i="35"/>
  <c r="H41" i="35"/>
  <c r="V41" i="35"/>
  <c r="V43" i="35" s="1"/>
  <c r="T43" i="35"/>
  <c r="H23" i="35"/>
  <c r="Q27" i="35"/>
  <c r="Q30" i="35" s="1"/>
  <c r="Q33" i="35" s="1"/>
  <c r="Q41" i="35" s="1"/>
  <c r="Q43" i="35" s="1"/>
  <c r="W40" i="35"/>
  <c r="W41" i="35" s="1"/>
  <c r="W43" i="35" s="1"/>
  <c r="D113" i="32"/>
  <c r="D101" i="32" s="1"/>
  <c r="D99" i="32"/>
  <c r="D42" i="32"/>
  <c r="D17" i="32" s="1"/>
  <c r="D41" i="32"/>
  <c r="D40" i="32"/>
  <c r="D18" i="32"/>
  <c r="D209" i="32"/>
  <c r="D185" i="32"/>
  <c r="D212" i="32" s="1"/>
  <c r="D43" i="32"/>
  <c r="D155" i="32"/>
  <c r="E15" i="31"/>
  <c r="U40" i="33"/>
  <c r="T40" i="33"/>
  <c r="S40" i="33"/>
  <c r="P40" i="33"/>
  <c r="O40" i="33"/>
  <c r="M40" i="33"/>
  <c r="L40" i="33"/>
  <c r="K40" i="33"/>
  <c r="J40" i="33"/>
  <c r="I40" i="33"/>
  <c r="G40" i="33"/>
  <c r="F40" i="33"/>
  <c r="D40" i="33"/>
  <c r="Y39" i="33"/>
  <c r="H39" i="33"/>
  <c r="H40" i="33" s="1"/>
  <c r="C39" i="33"/>
  <c r="B39" i="33"/>
  <c r="B40" i="33" s="1"/>
  <c r="Y38" i="33"/>
  <c r="H38" i="33"/>
  <c r="V37" i="33"/>
  <c r="W37" i="33" s="1"/>
  <c r="T37" i="33"/>
  <c r="R37" i="33"/>
  <c r="R40" i="33" s="1"/>
  <c r="Q37" i="33"/>
  <c r="Q40" i="33" s="1"/>
  <c r="E37" i="33"/>
  <c r="C37" i="33"/>
  <c r="E36" i="33"/>
  <c r="C36" i="33"/>
  <c r="Z30" i="33"/>
  <c r="Z33" i="33" s="1"/>
  <c r="X30" i="33"/>
  <c r="X33" i="33" s="1"/>
  <c r="W30" i="33"/>
  <c r="W33" i="33" s="1"/>
  <c r="V30" i="33"/>
  <c r="V33" i="33" s="1"/>
  <c r="U30" i="33"/>
  <c r="U33" i="33" s="1"/>
  <c r="U41" i="33" s="1"/>
  <c r="T30" i="33"/>
  <c r="T33" i="33" s="1"/>
  <c r="S30" i="33"/>
  <c r="S33" i="33" s="1"/>
  <c r="S41" i="33" s="1"/>
  <c r="R30" i="33"/>
  <c r="R33" i="33" s="1"/>
  <c r="M30" i="33"/>
  <c r="M33" i="33" s="1"/>
  <c r="M41" i="33" s="1"/>
  <c r="L30" i="33"/>
  <c r="L33" i="33" s="1"/>
  <c r="L41" i="33" s="1"/>
  <c r="K30" i="33"/>
  <c r="K33" i="33" s="1"/>
  <c r="K41" i="33" s="1"/>
  <c r="J30" i="33"/>
  <c r="J33" i="33" s="1"/>
  <c r="H30" i="33"/>
  <c r="H33" i="33" s="1"/>
  <c r="G30" i="33"/>
  <c r="G33" i="33" s="1"/>
  <c r="G41" i="33" s="1"/>
  <c r="F30" i="33"/>
  <c r="F33" i="33" s="1"/>
  <c r="F41" i="33" s="1"/>
  <c r="E30" i="33"/>
  <c r="E33" i="33" s="1"/>
  <c r="D30" i="33"/>
  <c r="D33" i="33" s="1"/>
  <c r="D41" i="33" s="1"/>
  <c r="C30" i="33"/>
  <c r="C33" i="33" s="1"/>
  <c r="G29" i="33"/>
  <c r="B29" i="33"/>
  <c r="B30" i="33" s="1"/>
  <c r="B33" i="33" s="1"/>
  <c r="B41" i="33" s="1"/>
  <c r="Y27" i="33"/>
  <c r="Y30" i="33" s="1"/>
  <c r="Y33" i="33" s="1"/>
  <c r="U27" i="33"/>
  <c r="P27" i="33"/>
  <c r="P30" i="33" s="1"/>
  <c r="P33" i="33" s="1"/>
  <c r="P41" i="33" s="1"/>
  <c r="O27" i="33"/>
  <c r="O30" i="33" s="1"/>
  <c r="O33" i="33" s="1"/>
  <c r="O41" i="33" s="1"/>
  <c r="L27" i="33"/>
  <c r="I27" i="33"/>
  <c r="I30" i="33" s="1"/>
  <c r="I33" i="33" s="1"/>
  <c r="I41" i="33" s="1"/>
  <c r="Z22" i="33"/>
  <c r="Y22" i="33"/>
  <c r="X22" i="33"/>
  <c r="W22" i="33"/>
  <c r="T22" i="33"/>
  <c r="O22" i="33"/>
  <c r="L22" i="33"/>
  <c r="J22" i="33"/>
  <c r="D22" i="33"/>
  <c r="K20" i="33"/>
  <c r="I20" i="33"/>
  <c r="G20" i="33"/>
  <c r="F20" i="33"/>
  <c r="E20" i="33"/>
  <c r="V19" i="33"/>
  <c r="V22" i="33" s="1"/>
  <c r="U19" i="33"/>
  <c r="S19" i="33"/>
  <c r="S22" i="33" s="1"/>
  <c r="R19" i="33"/>
  <c r="Q19" i="33"/>
  <c r="P19" i="33"/>
  <c r="M19" i="33"/>
  <c r="M22" i="33" s="1"/>
  <c r="K19" i="33"/>
  <c r="I19" i="33"/>
  <c r="H19" i="33"/>
  <c r="H22" i="33" s="1"/>
  <c r="G19" i="33"/>
  <c r="E19" i="33"/>
  <c r="D19" i="33"/>
  <c r="C19" i="33"/>
  <c r="C22" i="33" s="1"/>
  <c r="B19" i="33"/>
  <c r="U18" i="33"/>
  <c r="U22" i="33" s="1"/>
  <c r="R18" i="33"/>
  <c r="R22" i="33" s="1"/>
  <c r="Q18" i="33"/>
  <c r="P18" i="33"/>
  <c r="P22" i="33" s="1"/>
  <c r="M18" i="33"/>
  <c r="K18" i="33"/>
  <c r="I18" i="33"/>
  <c r="H18" i="33"/>
  <c r="G18" i="33"/>
  <c r="G22" i="33" s="1"/>
  <c r="F18" i="33"/>
  <c r="E18" i="33"/>
  <c r="B18" i="33"/>
  <c r="Z15" i="33"/>
  <c r="U15" i="33"/>
  <c r="T15" i="33"/>
  <c r="T23" i="33" s="1"/>
  <c r="S15" i="33"/>
  <c r="R15" i="33"/>
  <c r="Q15" i="33"/>
  <c r="P15" i="33"/>
  <c r="O15" i="33"/>
  <c r="O23" i="33" s="1"/>
  <c r="O43" i="33" s="1"/>
  <c r="L15" i="33"/>
  <c r="L23" i="33" s="1"/>
  <c r="L42" i="33" s="1"/>
  <c r="K15" i="33"/>
  <c r="J15" i="33"/>
  <c r="J23" i="33" s="1"/>
  <c r="H15" i="33"/>
  <c r="G15" i="33"/>
  <c r="F15" i="33"/>
  <c r="D15" i="33"/>
  <c r="D23" i="33" s="1"/>
  <c r="D42" i="33" s="1"/>
  <c r="C15" i="33"/>
  <c r="C23" i="33" s="1"/>
  <c r="X14" i="33"/>
  <c r="Y14" i="33" s="1"/>
  <c r="W14" i="33"/>
  <c r="V14" i="33"/>
  <c r="Y11" i="33"/>
  <c r="Y15" i="33" s="1"/>
  <c r="Y23" i="33" s="1"/>
  <c r="X11" i="33"/>
  <c r="X15" i="33" s="1"/>
  <c r="W11" i="33"/>
  <c r="W15" i="33" s="1"/>
  <c r="W23" i="33" s="1"/>
  <c r="V11" i="33"/>
  <c r="V15" i="33" s="1"/>
  <c r="M11" i="33"/>
  <c r="M15" i="33" s="1"/>
  <c r="M23" i="33" s="1"/>
  <c r="L11" i="33"/>
  <c r="I11" i="33"/>
  <c r="I15" i="33" s="1"/>
  <c r="E11" i="33"/>
  <c r="E15" i="33" s="1"/>
  <c r="B11" i="33"/>
  <c r="B15" i="33" s="1"/>
  <c r="E175" i="32"/>
  <c r="E172" i="32"/>
  <c r="Z39" i="30"/>
  <c r="D178" i="34" l="1"/>
  <c r="H43" i="35"/>
  <c r="Y40" i="35"/>
  <c r="Y41" i="35" s="1"/>
  <c r="Y43" i="35" s="1"/>
  <c r="Z37" i="35"/>
  <c r="S23" i="33"/>
  <c r="F22" i="33"/>
  <c r="I22" i="33"/>
  <c r="J41" i="33"/>
  <c r="J43" i="33" s="1"/>
  <c r="E22" i="33"/>
  <c r="U23" i="33"/>
  <c r="U43" i="33" s="1"/>
  <c r="X23" i="33"/>
  <c r="K22" i="33"/>
  <c r="K23" i="33" s="1"/>
  <c r="K43" i="33" s="1"/>
  <c r="Q22" i="33"/>
  <c r="Q23" i="33" s="1"/>
  <c r="B23" i="33"/>
  <c r="P23" i="33"/>
  <c r="E40" i="33"/>
  <c r="E41" i="33" s="1"/>
  <c r="H23" i="33"/>
  <c r="B22" i="33"/>
  <c r="T41" i="33"/>
  <c r="C40" i="33"/>
  <c r="C41" i="33" s="1"/>
  <c r="C42" i="33" s="1"/>
  <c r="Z23" i="33"/>
  <c r="W41" i="33"/>
  <c r="W43" i="33" s="1"/>
  <c r="E23" i="33"/>
  <c r="V23" i="33"/>
  <c r="X37" i="33"/>
  <c r="W40" i="33"/>
  <c r="F23" i="33"/>
  <c r="F42" i="33" s="1"/>
  <c r="R41" i="33"/>
  <c r="B42" i="33"/>
  <c r="G23" i="33"/>
  <c r="G45" i="33" s="1"/>
  <c r="P43" i="33"/>
  <c r="S43" i="33"/>
  <c r="T43" i="33"/>
  <c r="I23" i="33"/>
  <c r="I43" i="33" s="1"/>
  <c r="R23" i="33"/>
  <c r="H41" i="33"/>
  <c r="H43" i="33" s="1"/>
  <c r="Q27" i="33"/>
  <c r="Q30" i="33" s="1"/>
  <c r="Q33" i="33" s="1"/>
  <c r="Q41" i="33" s="1"/>
  <c r="V40" i="33"/>
  <c r="V41" i="33" s="1"/>
  <c r="V43" i="33" s="1"/>
  <c r="D151" i="31"/>
  <c r="D148" i="31"/>
  <c r="D144" i="31"/>
  <c r="D129" i="31"/>
  <c r="D110" i="31"/>
  <c r="D99" i="31"/>
  <c r="D78" i="31"/>
  <c r="D54" i="31"/>
  <c r="D51" i="31"/>
  <c r="D42" i="31"/>
  <c r="D41" i="31"/>
  <c r="D40" i="31"/>
  <c r="D18" i="31"/>
  <c r="D50" i="31"/>
  <c r="D16" i="28"/>
  <c r="D185" i="31"/>
  <c r="E172" i="31"/>
  <c r="E175" i="31" s="1"/>
  <c r="U40" i="30"/>
  <c r="S40" i="30"/>
  <c r="P40" i="30"/>
  <c r="O40" i="30"/>
  <c r="M40" i="30"/>
  <c r="L40" i="30"/>
  <c r="K40" i="30"/>
  <c r="J40" i="30"/>
  <c r="I40" i="30"/>
  <c r="G40" i="30"/>
  <c r="F40" i="30"/>
  <c r="E40" i="30"/>
  <c r="D40" i="30"/>
  <c r="Y39" i="30"/>
  <c r="H39" i="30"/>
  <c r="C39" i="30"/>
  <c r="B39" i="30"/>
  <c r="B40" i="30" s="1"/>
  <c r="Z38" i="30"/>
  <c r="Y38" i="30"/>
  <c r="H38" i="30"/>
  <c r="H40" i="30" s="1"/>
  <c r="V37" i="30"/>
  <c r="W37" i="30" s="1"/>
  <c r="T37" i="30"/>
  <c r="T40" i="30" s="1"/>
  <c r="Q37" i="30"/>
  <c r="Q40" i="30" s="1"/>
  <c r="E37" i="30"/>
  <c r="C37" i="30"/>
  <c r="E36" i="30"/>
  <c r="C36" i="30"/>
  <c r="C40" i="30" s="1"/>
  <c r="Z30" i="30"/>
  <c r="Z33" i="30" s="1"/>
  <c r="Y30" i="30"/>
  <c r="Y33" i="30" s="1"/>
  <c r="X30" i="30"/>
  <c r="X33" i="30" s="1"/>
  <c r="W30" i="30"/>
  <c r="W33" i="30" s="1"/>
  <c r="V30" i="30"/>
  <c r="V33" i="30" s="1"/>
  <c r="T30" i="30"/>
  <c r="T33" i="30" s="1"/>
  <c r="S30" i="30"/>
  <c r="S33" i="30" s="1"/>
  <c r="S41" i="30" s="1"/>
  <c r="R30" i="30"/>
  <c r="R33" i="30" s="1"/>
  <c r="M30" i="30"/>
  <c r="M33" i="30" s="1"/>
  <c r="M41" i="30" s="1"/>
  <c r="K30" i="30"/>
  <c r="K33" i="30" s="1"/>
  <c r="K41" i="30" s="1"/>
  <c r="J30" i="30"/>
  <c r="J33" i="30" s="1"/>
  <c r="J41" i="30" s="1"/>
  <c r="H30" i="30"/>
  <c r="H33" i="30" s="1"/>
  <c r="H41" i="30" s="1"/>
  <c r="H43" i="30" s="1"/>
  <c r="F30" i="30"/>
  <c r="F33" i="30" s="1"/>
  <c r="F41" i="30" s="1"/>
  <c r="E30" i="30"/>
  <c r="E33" i="30" s="1"/>
  <c r="E41" i="30" s="1"/>
  <c r="D30" i="30"/>
  <c r="D33" i="30" s="1"/>
  <c r="D41" i="30" s="1"/>
  <c r="C30" i="30"/>
  <c r="C33" i="30" s="1"/>
  <c r="C41" i="30" s="1"/>
  <c r="B30" i="30"/>
  <c r="B33" i="30" s="1"/>
  <c r="B41" i="30" s="1"/>
  <c r="G29" i="30"/>
  <c r="G30" i="30" s="1"/>
  <c r="G33" i="30" s="1"/>
  <c r="G41" i="30" s="1"/>
  <c r="B29" i="30"/>
  <c r="Y27" i="30"/>
  <c r="U27" i="30"/>
  <c r="U30" i="30" s="1"/>
  <c r="U33" i="30" s="1"/>
  <c r="U41" i="30" s="1"/>
  <c r="Q27" i="30"/>
  <c r="Q30" i="30" s="1"/>
  <c r="Q33" i="30" s="1"/>
  <c r="P27" i="30"/>
  <c r="P30" i="30" s="1"/>
  <c r="P33" i="30" s="1"/>
  <c r="P41" i="30" s="1"/>
  <c r="O27" i="30"/>
  <c r="O30" i="30" s="1"/>
  <c r="O33" i="30" s="1"/>
  <c r="O41" i="30" s="1"/>
  <c r="L27" i="30"/>
  <c r="L30" i="30" s="1"/>
  <c r="L33" i="30" s="1"/>
  <c r="L41" i="30" s="1"/>
  <c r="I27" i="30"/>
  <c r="I30" i="30" s="1"/>
  <c r="I33" i="30" s="1"/>
  <c r="I41" i="30" s="1"/>
  <c r="I43" i="30" s="1"/>
  <c r="Z22" i="30"/>
  <c r="Y22" i="30"/>
  <c r="X22" i="30"/>
  <c r="W22" i="30"/>
  <c r="T22" i="30"/>
  <c r="O22" i="30"/>
  <c r="L22" i="30"/>
  <c r="J22" i="30"/>
  <c r="G22" i="30"/>
  <c r="K20" i="30"/>
  <c r="I20" i="30"/>
  <c r="G20" i="30"/>
  <c r="F20" i="30"/>
  <c r="E20" i="30"/>
  <c r="V19" i="30"/>
  <c r="V22" i="30" s="1"/>
  <c r="U19" i="30"/>
  <c r="S19" i="30"/>
  <c r="S22" i="30" s="1"/>
  <c r="R19" i="30"/>
  <c r="Q19" i="30"/>
  <c r="P19" i="30"/>
  <c r="M19" i="30"/>
  <c r="K19" i="30"/>
  <c r="I19" i="30"/>
  <c r="H19" i="30"/>
  <c r="G19" i="30"/>
  <c r="E19" i="30"/>
  <c r="D19" i="30"/>
  <c r="D22" i="30" s="1"/>
  <c r="C19" i="30"/>
  <c r="C22" i="30" s="1"/>
  <c r="B19" i="30"/>
  <c r="U18" i="30"/>
  <c r="U22" i="30" s="1"/>
  <c r="R18" i="30"/>
  <c r="R22" i="30" s="1"/>
  <c r="Q18" i="30"/>
  <c r="Q22" i="30" s="1"/>
  <c r="P18" i="30"/>
  <c r="P22" i="30" s="1"/>
  <c r="M18" i="30"/>
  <c r="M22" i="30" s="1"/>
  <c r="K18" i="30"/>
  <c r="K22" i="30" s="1"/>
  <c r="I18" i="30"/>
  <c r="I22" i="30" s="1"/>
  <c r="H18" i="30"/>
  <c r="H22" i="30" s="1"/>
  <c r="G18" i="30"/>
  <c r="F18" i="30"/>
  <c r="F22" i="30" s="1"/>
  <c r="E18" i="30"/>
  <c r="E22" i="30" s="1"/>
  <c r="B18" i="30"/>
  <c r="B22" i="30" s="1"/>
  <c r="Z15" i="30"/>
  <c r="X15" i="30"/>
  <c r="X23" i="30" s="1"/>
  <c r="W15" i="30"/>
  <c r="W23" i="30" s="1"/>
  <c r="U15" i="30"/>
  <c r="T15" i="30"/>
  <c r="T23" i="30" s="1"/>
  <c r="S15" i="30"/>
  <c r="R15" i="30"/>
  <c r="Q15" i="30"/>
  <c r="Q23" i="30" s="1"/>
  <c r="P15" i="30"/>
  <c r="P23" i="30" s="1"/>
  <c r="O15" i="30"/>
  <c r="O23" i="30" s="1"/>
  <c r="K15" i="30"/>
  <c r="K23" i="30" s="1"/>
  <c r="J15" i="30"/>
  <c r="J23" i="30" s="1"/>
  <c r="H15" i="30"/>
  <c r="H23" i="30" s="1"/>
  <c r="G15" i="30"/>
  <c r="G23" i="30" s="1"/>
  <c r="F15" i="30"/>
  <c r="D15" i="30"/>
  <c r="D23" i="30" s="1"/>
  <c r="D42" i="30" s="1"/>
  <c r="C15" i="30"/>
  <c r="C23" i="30" s="1"/>
  <c r="C42" i="30" s="1"/>
  <c r="X14" i="30"/>
  <c r="Y14" i="30" s="1"/>
  <c r="W14" i="30"/>
  <c r="V14" i="30"/>
  <c r="Y11" i="30"/>
  <c r="Y15" i="30" s="1"/>
  <c r="Y23" i="30" s="1"/>
  <c r="X11" i="30"/>
  <c r="W11" i="30"/>
  <c r="V11" i="30"/>
  <c r="V15" i="30" s="1"/>
  <c r="V23" i="30" s="1"/>
  <c r="M11" i="30"/>
  <c r="M15" i="30" s="1"/>
  <c r="M23" i="30" s="1"/>
  <c r="L11" i="30"/>
  <c r="L15" i="30" s="1"/>
  <c r="L23" i="30" s="1"/>
  <c r="I11" i="30"/>
  <c r="I15" i="30" s="1"/>
  <c r="I23" i="30" s="1"/>
  <c r="E11" i="30"/>
  <c r="E15" i="30" s="1"/>
  <c r="B11" i="30"/>
  <c r="B15" i="30" s="1"/>
  <c r="Z37" i="14"/>
  <c r="Z39" i="29"/>
  <c r="Z30" i="29"/>
  <c r="Z30" i="27"/>
  <c r="E15" i="28"/>
  <c r="D148" i="28"/>
  <c r="D147" i="28"/>
  <c r="D145" i="28"/>
  <c r="D119" i="28"/>
  <c r="D110" i="28"/>
  <c r="D102" i="28"/>
  <c r="D92" i="28"/>
  <c r="D78" i="28"/>
  <c r="D54" i="28"/>
  <c r="D51" i="28"/>
  <c r="D209" i="28"/>
  <c r="D185" i="28"/>
  <c r="D50" i="28"/>
  <c r="D42" i="28"/>
  <c r="D41" i="28"/>
  <c r="D40" i="28"/>
  <c r="D18" i="28"/>
  <c r="E42" i="33" l="1"/>
  <c r="Q43" i="33"/>
  <c r="X40" i="33"/>
  <c r="X41" i="33" s="1"/>
  <c r="X43" i="33" s="1"/>
  <c r="Y37" i="33"/>
  <c r="Z37" i="33" s="1"/>
  <c r="R43" i="33"/>
  <c r="Z23" i="30"/>
  <c r="D17" i="31"/>
  <c r="D212" i="31"/>
  <c r="D101" i="31"/>
  <c r="D43" i="31"/>
  <c r="F23" i="30"/>
  <c r="F42" i="30" s="1"/>
  <c r="R23" i="30"/>
  <c r="G45" i="30"/>
  <c r="X37" i="30"/>
  <c r="W40" i="30"/>
  <c r="W41" i="30" s="1"/>
  <c r="W43" i="30" s="1"/>
  <c r="S23" i="30"/>
  <c r="B23" i="30"/>
  <c r="B42" i="30" s="1"/>
  <c r="E23" i="30"/>
  <c r="E42" i="30" s="1"/>
  <c r="U23" i="30"/>
  <c r="S43" i="30"/>
  <c r="J43" i="30"/>
  <c r="K43" i="30"/>
  <c r="Q41" i="30"/>
  <c r="Q43" i="30" s="1"/>
  <c r="T41" i="30"/>
  <c r="T43" i="30" s="1"/>
  <c r="R41" i="30"/>
  <c r="P43" i="30"/>
  <c r="L42" i="30"/>
  <c r="O43" i="30"/>
  <c r="U43" i="30"/>
  <c r="R37" i="30"/>
  <c r="R40" i="30" s="1"/>
  <c r="V40" i="30"/>
  <c r="V41" i="30" s="1"/>
  <c r="V43" i="30" s="1"/>
  <c r="D17" i="28"/>
  <c r="D101" i="28"/>
  <c r="D43" i="28"/>
  <c r="U40" i="29"/>
  <c r="S40" i="29"/>
  <c r="P40" i="29"/>
  <c r="O40" i="29"/>
  <c r="M40" i="29"/>
  <c r="L40" i="29"/>
  <c r="K40" i="29"/>
  <c r="J40" i="29"/>
  <c r="I40" i="29"/>
  <c r="G40" i="29"/>
  <c r="F40" i="29"/>
  <c r="D40" i="29"/>
  <c r="B40" i="29"/>
  <c r="Y39" i="29"/>
  <c r="H39" i="29"/>
  <c r="C39" i="29"/>
  <c r="B39" i="29"/>
  <c r="Z38" i="29"/>
  <c r="Y38" i="29"/>
  <c r="H38" i="29"/>
  <c r="V37" i="29"/>
  <c r="V40" i="29" s="1"/>
  <c r="T37" i="29"/>
  <c r="T40" i="29" s="1"/>
  <c r="Q37" i="29"/>
  <c r="R37" i="29" s="1"/>
  <c r="R40" i="29" s="1"/>
  <c r="E37" i="29"/>
  <c r="C37" i="29"/>
  <c r="E36" i="29"/>
  <c r="C36" i="29"/>
  <c r="Z33" i="29"/>
  <c r="X30" i="29"/>
  <c r="X33" i="29" s="1"/>
  <c r="W30" i="29"/>
  <c r="W33" i="29" s="1"/>
  <c r="V30" i="29"/>
  <c r="V33" i="29" s="1"/>
  <c r="T30" i="29"/>
  <c r="T33" i="29" s="1"/>
  <c r="S30" i="29"/>
  <c r="S33" i="29" s="1"/>
  <c r="R30" i="29"/>
  <c r="R33" i="29" s="1"/>
  <c r="M30" i="29"/>
  <c r="M33" i="29" s="1"/>
  <c r="K30" i="29"/>
  <c r="K33" i="29" s="1"/>
  <c r="J30" i="29"/>
  <c r="J33" i="29" s="1"/>
  <c r="H30" i="29"/>
  <c r="H33" i="29" s="1"/>
  <c r="F30" i="29"/>
  <c r="F33" i="29" s="1"/>
  <c r="E30" i="29"/>
  <c r="E33" i="29" s="1"/>
  <c r="D30" i="29"/>
  <c r="D33" i="29" s="1"/>
  <c r="C30" i="29"/>
  <c r="C33" i="29" s="1"/>
  <c r="G29" i="29"/>
  <c r="G30" i="29" s="1"/>
  <c r="G33" i="29" s="1"/>
  <c r="G41" i="29" s="1"/>
  <c r="B29" i="29"/>
  <c r="B30" i="29" s="1"/>
  <c r="B33" i="29" s="1"/>
  <c r="Y27" i="29"/>
  <c r="Y30" i="29" s="1"/>
  <c r="Y33" i="29" s="1"/>
  <c r="U27" i="29"/>
  <c r="U30" i="29" s="1"/>
  <c r="U33" i="29" s="1"/>
  <c r="P27" i="29"/>
  <c r="P30" i="29" s="1"/>
  <c r="P33" i="29" s="1"/>
  <c r="O27" i="29"/>
  <c r="O30" i="29" s="1"/>
  <c r="O33" i="29" s="1"/>
  <c r="L27" i="29"/>
  <c r="L30" i="29" s="1"/>
  <c r="L33" i="29" s="1"/>
  <c r="I27" i="29"/>
  <c r="I30" i="29" s="1"/>
  <c r="I33" i="29" s="1"/>
  <c r="I41" i="29" s="1"/>
  <c r="Z22" i="29"/>
  <c r="Y22" i="29"/>
  <c r="X22" i="29"/>
  <c r="W22" i="29"/>
  <c r="T22" i="29"/>
  <c r="O22" i="29"/>
  <c r="L22" i="29"/>
  <c r="J22" i="29"/>
  <c r="K20" i="29"/>
  <c r="I20" i="29"/>
  <c r="G20" i="29"/>
  <c r="F20" i="29"/>
  <c r="E20" i="29"/>
  <c r="V19" i="29"/>
  <c r="V22" i="29" s="1"/>
  <c r="U19" i="29"/>
  <c r="S19" i="29"/>
  <c r="S22" i="29" s="1"/>
  <c r="R19" i="29"/>
  <c r="Q19" i="29"/>
  <c r="P19" i="29"/>
  <c r="M19" i="29"/>
  <c r="K19" i="29"/>
  <c r="I19" i="29"/>
  <c r="H19" i="29"/>
  <c r="G19" i="29"/>
  <c r="E19" i="29"/>
  <c r="D19" i="29"/>
  <c r="D22" i="29" s="1"/>
  <c r="C19" i="29"/>
  <c r="C22" i="29" s="1"/>
  <c r="B19" i="29"/>
  <c r="U18" i="29"/>
  <c r="R18" i="29"/>
  <c r="Q18" i="29"/>
  <c r="P18" i="29"/>
  <c r="M18" i="29"/>
  <c r="K18" i="29"/>
  <c r="I18" i="29"/>
  <c r="H18" i="29"/>
  <c r="G18" i="29"/>
  <c r="F18" i="29"/>
  <c r="E18" i="29"/>
  <c r="B18" i="29"/>
  <c r="Z15" i="29"/>
  <c r="U15" i="29"/>
  <c r="T15" i="29"/>
  <c r="S15" i="29"/>
  <c r="R15" i="29"/>
  <c r="Q15" i="29"/>
  <c r="P15" i="29"/>
  <c r="O15" i="29"/>
  <c r="K15" i="29"/>
  <c r="J15" i="29"/>
  <c r="H15" i="29"/>
  <c r="G15" i="29"/>
  <c r="F15" i="29"/>
  <c r="D15" i="29"/>
  <c r="C15" i="29"/>
  <c r="X14" i="29"/>
  <c r="Y14" i="29" s="1"/>
  <c r="W14" i="29"/>
  <c r="V14" i="29"/>
  <c r="Y11" i="29"/>
  <c r="Y15" i="29" s="1"/>
  <c r="Y23" i="29" s="1"/>
  <c r="X11" i="29"/>
  <c r="W11" i="29"/>
  <c r="V11" i="29"/>
  <c r="M11" i="29"/>
  <c r="M15" i="29" s="1"/>
  <c r="L11" i="29"/>
  <c r="L15" i="29" s="1"/>
  <c r="I11" i="29"/>
  <c r="I15" i="29" s="1"/>
  <c r="E11" i="29"/>
  <c r="E15" i="29" s="1"/>
  <c r="B11" i="29"/>
  <c r="B15" i="29" s="1"/>
  <c r="D212" i="28"/>
  <c r="E172" i="28"/>
  <c r="E175" i="28" s="1"/>
  <c r="Z39" i="27"/>
  <c r="U40" i="27"/>
  <c r="T40" i="27"/>
  <c r="S40" i="27"/>
  <c r="Q40" i="27"/>
  <c r="P40" i="27"/>
  <c r="O40" i="27"/>
  <c r="M40" i="27"/>
  <c r="L40" i="27"/>
  <c r="K40" i="27"/>
  <c r="J40" i="27"/>
  <c r="I40" i="27"/>
  <c r="G40" i="27"/>
  <c r="F40" i="27"/>
  <c r="D40" i="27"/>
  <c r="C40" i="27"/>
  <c r="B40" i="27"/>
  <c r="Y39" i="27"/>
  <c r="H39" i="27"/>
  <c r="H40" i="27" s="1"/>
  <c r="C39" i="27"/>
  <c r="B39" i="27"/>
  <c r="Z38" i="27"/>
  <c r="Y38" i="27"/>
  <c r="H38" i="27"/>
  <c r="X37" i="27"/>
  <c r="Y37" i="27" s="1"/>
  <c r="W37" i="27"/>
  <c r="W40" i="27" s="1"/>
  <c r="V37" i="27"/>
  <c r="V40" i="27" s="1"/>
  <c r="T37" i="27"/>
  <c r="R37" i="27"/>
  <c r="R40" i="27" s="1"/>
  <c r="Q37" i="27"/>
  <c r="E37" i="27"/>
  <c r="C37" i="27"/>
  <c r="E36" i="27"/>
  <c r="E40" i="27" s="1"/>
  <c r="C36" i="27"/>
  <c r="Z33" i="27"/>
  <c r="X30" i="27"/>
  <c r="X33" i="27" s="1"/>
  <c r="W30" i="27"/>
  <c r="W33" i="27" s="1"/>
  <c r="W41" i="27" s="1"/>
  <c r="V30" i="27"/>
  <c r="V33" i="27" s="1"/>
  <c r="V41" i="27" s="1"/>
  <c r="U30" i="27"/>
  <c r="U33" i="27" s="1"/>
  <c r="U41" i="27" s="1"/>
  <c r="T30" i="27"/>
  <c r="T33" i="27" s="1"/>
  <c r="T41" i="27" s="1"/>
  <c r="T43" i="27" s="1"/>
  <c r="S30" i="27"/>
  <c r="S33" i="27" s="1"/>
  <c r="S41" i="27" s="1"/>
  <c r="R30" i="27"/>
  <c r="R33" i="27" s="1"/>
  <c r="R41" i="27" s="1"/>
  <c r="P30" i="27"/>
  <c r="P33" i="27" s="1"/>
  <c r="P41" i="27" s="1"/>
  <c r="M30" i="27"/>
  <c r="M33" i="27" s="1"/>
  <c r="M41" i="27" s="1"/>
  <c r="L30" i="27"/>
  <c r="L33" i="27" s="1"/>
  <c r="L41" i="27" s="1"/>
  <c r="K30" i="27"/>
  <c r="K33" i="27" s="1"/>
  <c r="K41" i="27" s="1"/>
  <c r="J30" i="27"/>
  <c r="J33" i="27" s="1"/>
  <c r="J41" i="27" s="1"/>
  <c r="H30" i="27"/>
  <c r="H33" i="27" s="1"/>
  <c r="H41" i="27" s="1"/>
  <c r="G30" i="27"/>
  <c r="G33" i="27" s="1"/>
  <c r="G41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B29" i="27"/>
  <c r="B30" i="27" s="1"/>
  <c r="B33" i="27" s="1"/>
  <c r="B41" i="27" s="1"/>
  <c r="Y27" i="27"/>
  <c r="Y30" i="27" s="1"/>
  <c r="Y33" i="27" s="1"/>
  <c r="U27" i="27"/>
  <c r="P27" i="27"/>
  <c r="Q27" i="27" s="1"/>
  <c r="Q30" i="27" s="1"/>
  <c r="Q33" i="27" s="1"/>
  <c r="Q41" i="27" s="1"/>
  <c r="O27" i="27"/>
  <c r="O30" i="27" s="1"/>
  <c r="O33" i="27" s="1"/>
  <c r="O41" i="27" s="1"/>
  <c r="L27" i="27"/>
  <c r="I27" i="27"/>
  <c r="I30" i="27" s="1"/>
  <c r="I33" i="27" s="1"/>
  <c r="I41" i="27" s="1"/>
  <c r="Z22" i="27"/>
  <c r="Y22" i="27"/>
  <c r="X22" i="27"/>
  <c r="W22" i="27"/>
  <c r="U22" i="27"/>
  <c r="T22" i="27"/>
  <c r="O22" i="27"/>
  <c r="L22" i="27"/>
  <c r="J22" i="27"/>
  <c r="H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Q22" i="27" s="1"/>
  <c r="P19" i="27"/>
  <c r="M19" i="27"/>
  <c r="K19" i="27"/>
  <c r="I19" i="27"/>
  <c r="I22" i="27" s="1"/>
  <c r="H19" i="27"/>
  <c r="G19" i="27"/>
  <c r="E19" i="27"/>
  <c r="E22" i="27" s="1"/>
  <c r="D19" i="27"/>
  <c r="D22" i="27" s="1"/>
  <c r="C19" i="27"/>
  <c r="C22" i="27" s="1"/>
  <c r="B19" i="27"/>
  <c r="U18" i="27"/>
  <c r="R18" i="27"/>
  <c r="R22" i="27" s="1"/>
  <c r="Q18" i="27"/>
  <c r="P18" i="27"/>
  <c r="P22" i="27" s="1"/>
  <c r="M18" i="27"/>
  <c r="M22" i="27" s="1"/>
  <c r="K18" i="27"/>
  <c r="K22" i="27" s="1"/>
  <c r="I18" i="27"/>
  <c r="H18" i="27"/>
  <c r="G18" i="27"/>
  <c r="G22" i="27" s="1"/>
  <c r="F18" i="27"/>
  <c r="F22" i="27" s="1"/>
  <c r="E18" i="27"/>
  <c r="B18" i="27"/>
  <c r="B22" i="27" s="1"/>
  <c r="Z15" i="27"/>
  <c r="V15" i="27"/>
  <c r="V23" i="27" s="1"/>
  <c r="U15" i="27"/>
  <c r="U23" i="27" s="1"/>
  <c r="T15" i="27"/>
  <c r="T23" i="27" s="1"/>
  <c r="S15" i="27"/>
  <c r="S23" i="27" s="1"/>
  <c r="R15" i="27"/>
  <c r="R23" i="27" s="1"/>
  <c r="Q15" i="27"/>
  <c r="Q23" i="27" s="1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I15" i="27"/>
  <c r="I23" i="27" s="1"/>
  <c r="H15" i="27"/>
  <c r="H23" i="27" s="1"/>
  <c r="G15" i="27"/>
  <c r="F15" i="27"/>
  <c r="E15" i="27"/>
  <c r="D15" i="27"/>
  <c r="D23" i="27" s="1"/>
  <c r="D42" i="27" s="1"/>
  <c r="C15" i="27"/>
  <c r="C23" i="27" s="1"/>
  <c r="C42" i="27" s="1"/>
  <c r="X14" i="27"/>
  <c r="Y14" i="27" s="1"/>
  <c r="Y15" i="27" s="1"/>
  <c r="Y23" i="27" s="1"/>
  <c r="W14" i="27"/>
  <c r="V14" i="27"/>
  <c r="Y11" i="27"/>
  <c r="X11" i="27"/>
  <c r="X15" i="27" s="1"/>
  <c r="X23" i="27" s="1"/>
  <c r="W11" i="27"/>
  <c r="W15" i="27" s="1"/>
  <c r="W23" i="27" s="1"/>
  <c r="V11" i="27"/>
  <c r="M11" i="27"/>
  <c r="M15" i="27" s="1"/>
  <c r="L11" i="27"/>
  <c r="L15" i="27" s="1"/>
  <c r="L23" i="27" s="1"/>
  <c r="L42" i="27" s="1"/>
  <c r="I11" i="27"/>
  <c r="E11" i="27"/>
  <c r="B11" i="27"/>
  <c r="B15" i="27" s="1"/>
  <c r="B23" i="27" s="1"/>
  <c r="B42" i="27" s="1"/>
  <c r="D16" i="26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208" i="26"/>
  <c r="D184" i="26"/>
  <c r="D211" i="26" s="1"/>
  <c r="E174" i="26"/>
  <c r="E176" i="26" s="1"/>
  <c r="E171" i="26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Y40" i="33" l="1"/>
  <c r="Y41" i="33" s="1"/>
  <c r="Y43" i="33" s="1"/>
  <c r="D16" i="31"/>
  <c r="E16" i="31" s="1"/>
  <c r="D177" i="31" s="1"/>
  <c r="Y37" i="30"/>
  <c r="X40" i="30"/>
  <c r="X41" i="30" s="1"/>
  <c r="X43" i="30" s="1"/>
  <c r="R43" i="30"/>
  <c r="T23" i="29"/>
  <c r="J41" i="29"/>
  <c r="Z23" i="29"/>
  <c r="I22" i="29"/>
  <c r="I23" i="29" s="1"/>
  <c r="I43" i="29" s="1"/>
  <c r="L23" i="29"/>
  <c r="S41" i="29"/>
  <c r="U41" i="29"/>
  <c r="C40" i="29"/>
  <c r="C41" i="29" s="1"/>
  <c r="E40" i="29"/>
  <c r="E41" i="29" s="1"/>
  <c r="D41" i="29"/>
  <c r="O41" i="29"/>
  <c r="K22" i="29"/>
  <c r="K23" i="29" s="1"/>
  <c r="B41" i="29"/>
  <c r="C23" i="29"/>
  <c r="M22" i="29"/>
  <c r="M23" i="29" s="1"/>
  <c r="P22" i="29"/>
  <c r="P23" i="29" s="1"/>
  <c r="J23" i="29"/>
  <c r="W37" i="29"/>
  <c r="X37" i="29" s="1"/>
  <c r="X40" i="29" s="1"/>
  <c r="X41" i="29" s="1"/>
  <c r="M41" i="29"/>
  <c r="H40" i="29"/>
  <c r="H41" i="29" s="1"/>
  <c r="V15" i="29"/>
  <c r="V23" i="29" s="1"/>
  <c r="U22" i="29"/>
  <c r="U23" i="29" s="1"/>
  <c r="U43" i="29" s="1"/>
  <c r="L41" i="29"/>
  <c r="W15" i="29"/>
  <c r="W23" i="29" s="1"/>
  <c r="P41" i="29"/>
  <c r="F41" i="29"/>
  <c r="G22" i="29"/>
  <c r="G23" i="29" s="1"/>
  <c r="G45" i="29" s="1"/>
  <c r="X15" i="29"/>
  <c r="X23" i="29" s="1"/>
  <c r="E22" i="29"/>
  <c r="E23" i="29" s="1"/>
  <c r="Q22" i="29"/>
  <c r="Q23" i="29" s="1"/>
  <c r="H22" i="29"/>
  <c r="H23" i="29" s="1"/>
  <c r="D23" i="29"/>
  <c r="T41" i="29"/>
  <c r="T43" i="29" s="1"/>
  <c r="B22" i="29"/>
  <c r="B23" i="29" s="1"/>
  <c r="F22" i="29"/>
  <c r="F23" i="29" s="1"/>
  <c r="R22" i="29"/>
  <c r="R23" i="29" s="1"/>
  <c r="O23" i="29"/>
  <c r="S23" i="29"/>
  <c r="K41" i="29"/>
  <c r="E16" i="28"/>
  <c r="R41" i="29"/>
  <c r="V41" i="29"/>
  <c r="Q40" i="29"/>
  <c r="Q27" i="29"/>
  <c r="Q30" i="29" s="1"/>
  <c r="Q33" i="29" s="1"/>
  <c r="Z23" i="27"/>
  <c r="H43" i="27"/>
  <c r="E23" i="27"/>
  <c r="E42" i="27" s="1"/>
  <c r="P43" i="27"/>
  <c r="U43" i="27"/>
  <c r="F23" i="27"/>
  <c r="F42" i="27" s="1"/>
  <c r="Q43" i="27"/>
  <c r="R43" i="27"/>
  <c r="V43" i="27"/>
  <c r="M23" i="27"/>
  <c r="G23" i="27"/>
  <c r="I43" i="27"/>
  <c r="G44" i="27"/>
  <c r="S43" i="27"/>
  <c r="W43" i="27"/>
  <c r="Y40" i="27"/>
  <c r="Y41" i="27" s="1"/>
  <c r="Y43" i="27" s="1"/>
  <c r="Z37" i="27"/>
  <c r="Z40" i="27" s="1"/>
  <c r="Z41" i="27" s="1"/>
  <c r="X40" i="27"/>
  <c r="X41" i="27" s="1"/>
  <c r="X43" i="27" s="1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77" i="31" l="1"/>
  <c r="Y40" i="30"/>
  <c r="Y41" i="30" s="1"/>
  <c r="Y43" i="30" s="1"/>
  <c r="Z37" i="30"/>
  <c r="Z40" i="30" s="1"/>
  <c r="Z41" i="30" s="1"/>
  <c r="AB41" i="30" s="1"/>
  <c r="J43" i="29"/>
  <c r="K43" i="29"/>
  <c r="L42" i="29"/>
  <c r="S43" i="29"/>
  <c r="D42" i="29"/>
  <c r="Y37" i="29"/>
  <c r="Y40" i="29" s="1"/>
  <c r="Y41" i="29" s="1"/>
  <c r="Y43" i="29" s="1"/>
  <c r="O43" i="29"/>
  <c r="W40" i="29"/>
  <c r="W41" i="29" s="1"/>
  <c r="W43" i="29" s="1"/>
  <c r="E42" i="29"/>
  <c r="P43" i="29"/>
  <c r="C42" i="29"/>
  <c r="H43" i="29"/>
  <c r="F42" i="29"/>
  <c r="B42" i="29"/>
  <c r="R43" i="29"/>
  <c r="X43" i="29"/>
  <c r="E177" i="28"/>
  <c r="D177" i="28"/>
  <c r="Q41" i="29"/>
  <c r="Q43" i="29" s="1"/>
  <c r="V43" i="29"/>
  <c r="E168" i="26"/>
  <c r="Z37" i="25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Z37" i="29" l="1"/>
  <c r="Z40" i="29" s="1"/>
  <c r="Z41" i="29" s="1"/>
  <c r="AB41" i="29" s="1"/>
  <c r="P43" i="20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40" i="14" l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  <c r="D16" i="32"/>
  <c r="E16" i="32" s="1"/>
  <c r="E177" i="32" l="1"/>
  <c r="D177" i="32"/>
  <c r="Z40" i="33"/>
  <c r="Z41" i="33" s="1"/>
  <c r="AB41" i="33" s="1"/>
  <c r="Z40" i="35"/>
  <c r="Z41" i="35" s="1"/>
  <c r="AB41" i="35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<sst xmlns="http://schemas.openxmlformats.org/spreadsheetml/2006/main" count="4810" uniqueCount="414">
  <si>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</si>
  <si>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</si>
  <si>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</si>
  <si>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</si>
  <si>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</si>
  <si>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</si>
  <si>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</si>
  <si>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</si>
  <si>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</si>
  <si>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</si>
  <si>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</si>
  <si>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</si>
  <si>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</si>
  <si>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</si>
  <si>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</si>
  <si>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</si>
  <si>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</si>
  <si>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</si>
  <si>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</si>
  <si>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</si>
  <si>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</si>
  <si>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</si>
  <si>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</si>
  <si>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</si>
  <si>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</si>
  <si>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</si>
  <si>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</si>
  <si>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</si>
  <si>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</si>
  <si>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</si>
  <si>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</si>
  <si>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</si>
  <si>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</si>
  <si>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</si>
  <si>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</si>
  <si>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</si>
  <si>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</si>
  <si>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</si>
  <si>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</si>
  <si>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</si>
  <si>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</si>
  <si>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</si>
  <si>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</si>
  <si>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</si>
  <si>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</si>
  <si>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</si>
  <si>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</si>
  <si>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</si>
  <si>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</si>
  <si>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</si>
  <si>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</si>
  <si>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</si>
  <si>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</si>
  <si>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</si>
  <si>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</si>
  <si>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</si>
  <si>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</si>
  <si>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</si>
  <si>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</si>
  <si>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</si>
  <si>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</si>
  <si>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</si>
  <si>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</si>
  <si>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</si>
  <si>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</si>
  <si>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</si>
  <si>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</si>
  <si>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</si>
  <si>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</si>
  <si>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</si>
  <si>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</si>
  <si>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</si>
  <si>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</si>
  <si>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</si>
  <si>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</si>
  <si>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</si>
  <si>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</si>
  <si>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</si>
  <si>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</si>
  <si>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</si>
  <si>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</si>
  <si>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</si>
  <si>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</si>
  <si>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</si>
  <si>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</si>
  <si>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</si>
  <si>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</si>
  <si>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</si>
  <si>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</si>
  <si>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</si>
  <si>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</si>
  <si>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</si>
  <si>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</si>
  <si>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</si>
  <si>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</si>
  <si>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</si>
  <si>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</si>
  <si>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</si>
  <si>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</si>
  <si>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</si>
  <si>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</si>
  <si>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</si>
  <si>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</si>
  <si>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</si>
  <si>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</si>
  <si>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</si>
  <si>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</si>
  <si>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</si>
  <si>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</si>
  <si>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</si>
  <si>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</si>
  <si>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</si>
  <si>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</si>
  <si>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</si>
  <si>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</si>
  <si>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</si>
  <si>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</si>
  <si>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</si>
  <si>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</si>
  <si>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</si>
  <si>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</si>
  <si>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</si>
  <si>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</si>
  <si>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</si>
  <si>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</si>
  <si>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</si>
  <si>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</si>
  <si>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</si>
  <si>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</si>
  <si>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</si>
  <si>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</si>
  <si>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</si>
  <si>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</si>
  <si>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</si>
  <si>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</si>
  <si>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</si>
  <si>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</si>
  <si>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</si>
  <si>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</si>
  <si>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</si>
  <si>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</si>
  <si>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</si>
  <si>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</si>
  <si>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</si>
  <si>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</si>
  <si>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</si>
  <si>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</si>
  <si>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</si>
  <si>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</si>
  <si>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</si>
  <si>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</si>
  <si>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</si>
  <si>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</si>
  <si>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</si>
  <si>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</si>
  <si>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</si>
  <si>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</si>
  <si>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</si>
  <si>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</si>
  <si>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</si>
  <si>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</si>
  <si>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</si>
  <si>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</si>
  <si>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</si>
  <si>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</si>
  <si>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</si>
  <si>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</si>
  <si>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</si>
  <si>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</si>
  <si>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</si>
  <si>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</si>
  <si>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</si>
  <si>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</si>
  <si>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</si>
  <si>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</si>
  <si>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</si>
  <si>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</si>
  <si>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</si>
  <si>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</si>
  <si>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</si>
  <si>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</si>
  <si>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</si>
  <si>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</si>
  <si>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</si>
  <si>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</si>
  <si>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</si>
  <si>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</si>
  <si>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</si>
  <si>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</si>
  <si>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</si>
  <si>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</si>
  <si>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</si>
  <si>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</si>
  <si>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</si>
  <si>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</si>
  <si>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</si>
  <si>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</si>
  <si>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</si>
  <si>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</si>
  <si>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</si>
  <si>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</si>
  <si>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</si>
  <si>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</si>
  <si>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</si>
  <si>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</si>
  <si>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</si>
  <si>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</si>
  <si>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</si>
  <si>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</si>
  <si>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</si>
  <si>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</si>
  <si>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</si>
  <si>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</si>
  <si>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</si>
  <si>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</si>
  <si>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</si>
  <si>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</si>
  <si>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</si>
  <si>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</si>
  <si>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</si>
  <si>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</si>
  <si>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</si>
  <si>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</si>
  <si>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</si>
  <si>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</si>
  <si>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</si>
  <si>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</si>
  <si>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</si>
  <si>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</si>
  <si>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</si>
  <si>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</si>
  <si>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</si>
  <si>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</si>
  <si>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</si>
  <si>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</si>
  <si>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</si>
  <si>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</si>
  <si>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</si>
  <si>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</si>
  <si>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</si>
  <si>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</si>
  <si>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</si>
  <si>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</si>
  <si>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</si>
  <si>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</si>
  <si>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</si>
  <si>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</si>
  <si>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</si>
  <si>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</si>
  <si>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</si>
  <si>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</si>
  <si>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</si>
  <si>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</si>
  <si>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</si>
  <si>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</si>
  <si>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</si>
  <si>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</si>
  <si>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</si>
  <si>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</si>
  <si>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</si>
  <si>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</si>
  <si>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</si>
  <si>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</si>
  <si>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</si>
  <si>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</si>
  <si>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</si>
  <si>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</si>
  <si>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</si>
  <si>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</si>
  <si>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</si>
  <si>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</si>
  <si>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</si>
  <si>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</si>
  <si>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</si>
  <si>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</si>
  <si>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</si>
  <si>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</si>
  <si>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</si>
  <si>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</si>
  <si>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</si>
  <si>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</si>
  <si>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</si>
  <si>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</si>
  <si>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</si>
  <si>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</si>
  <si>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</si>
  <si>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</si>
  <si>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</si>
  <si>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</si>
  <si>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</si>
  <si>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</si>
  <si>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</si>
  <si>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</si>
  <si>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</si>
  <si>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</si>
  <si>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</si>
  <si>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</si>
  <si>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</si>
  <si>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</si>
  <si>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</si>
  <si>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</si>
  <si>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</si>
  <si>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</si>
  <si>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</si>
  <si>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</si>
  <si>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</si>
  <si>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</si>
  <si>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</si>
  <si>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</si>
  <si>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</si>
  <si>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</si>
  <si>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</si>
  <si>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</si>
  <si>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</si>
  <si>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</si>
  <si>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</si>
  <si>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</si>
  <si>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</si>
  <si>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</si>
  <si>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</si>
  <si>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</si>
  <si>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</si>
  <si>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</si>
  <si>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</si>
  <si>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</si>
  <si>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</si>
  <si>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</si>
  <si>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</si>
  <si>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</si>
  <si>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</si>
  <si>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</si>
  <si>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</si>
  <si>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</si>
  <si>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</si>
  <si>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</si>
  <si>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</si>
  <si>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</si>
  <si>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</si>
  <si>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</si>
  <si>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</si>
  <si>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</si>
  <si>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</si>
  <si>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</si>
  <si>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</si>
  <si>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</si>
  <si>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</si>
  <si>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</si>
  <si>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</si>
  <si>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</si>
  <si>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</si>
  <si>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</si>
  <si>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</si>
  <si>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</si>
  <si>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</si>
  <si>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</si>
  <si>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</si>
  <si>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</si>
  <si>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</si>
  <si>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</si>
  <si>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</si>
  <si>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</si>
  <si>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</si>
  <si>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</si>
  <si>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</si>
  <si>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</si>
  <si>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</si>
  <si>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</si>
  <si>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</si>
  <si>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</si>
  <si>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</si>
  <si>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</si>
  <si>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</si>
  <si>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</si>
  <si>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</si>
  <si>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</si>
  <si>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</si>
  <si>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</si>
  <si>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</si>
  <si>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</si>
  <si>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</si>
  <si>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</si>
  <si>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</si>
  <si>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</si>
  <si>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</si>
  <si>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</si>
  <si>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</si>
  <si>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</si>
  <si>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</si>
  <si>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</si>
  <si>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</si>
  <si>
    <t>TOTAL PERIODO 2022 JUNIO</t>
  </si>
  <si>
    <t>Al 30/06/2022</t>
  </si>
  <si>
    <t>TOTAL PERIODO 2022 JULIO</t>
  </si>
  <si>
    <t>SUELDO 13</t>
  </si>
  <si>
    <t>PASAJE Y GASTOS DE TRANSPORTE</t>
  </si>
  <si>
    <t>PUBLICACIONES DE AVISOS OFICIALES</t>
  </si>
  <si>
    <t>TASAS 10%</t>
  </si>
  <si>
    <t>TASAS 5%</t>
  </si>
  <si>
    <t>TASAS 18%</t>
  </si>
  <si>
    <t>PREPARADO POR:</t>
  </si>
  <si>
    <t>Dayrobi Ozoria Medina</t>
  </si>
  <si>
    <t>Al 31/07/2022</t>
  </si>
  <si>
    <t>Encargada de Contabilidad</t>
  </si>
  <si>
    <t xml:space="preserve">Licda. Dayrobi Ozoria Medina </t>
  </si>
  <si>
    <t>Saldos en RD$ Pesos Dominicanos</t>
  </si>
  <si>
    <t>TOTAL PERIODO 2022 AGOSTO</t>
  </si>
  <si>
    <t>Al 31/08/2022</t>
  </si>
  <si>
    <t>PRESUPUESTO DISPONIBLE</t>
  </si>
  <si>
    <t>Presupuesto disponible</t>
  </si>
  <si>
    <t>TOTAL PERIODO 2022 SEPTIEMBRE</t>
  </si>
  <si>
    <t>Al 31/09/2022</t>
  </si>
  <si>
    <t>MANT. Y REPARACION DE EQUIPOS INDUSTRIALES</t>
  </si>
  <si>
    <t>Al 31/10/2022</t>
  </si>
  <si>
    <t>TOTAL PERIODO 2022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</si>
</sst>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164" fontId="0" fillId="4" borderId="4" xfId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1" applyFont="1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164" fontId="4" fillId="5" borderId="0" xfId="1" applyFont="1" applyFill="1" applyBorder="1"/>
    <xf numFmtId="39" fontId="4" fillId="0" borderId="0" xfId="1" applyNumberFormat="1" applyFont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164" fontId="1" fillId="5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1</xdr:col>
      <xdr:colOff>539750</xdr:colOff>
      <xdr:row>5</xdr:row>
      <xdr:rowOff>95176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99ED080-D4C4-4409-9527-7078C8C0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7925" cy="1104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1008674</xdr:colOff>
      <xdr:row>5</xdr:row>
      <xdr:rowOff>12630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CE7F732-6F11-4C7B-A25F-B19436F8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15875</xdr:colOff>
      <xdr:row>6</xdr:row>
      <xdr:rowOff>18976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A05D8F-5D17-4CC1-9366-B0028279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4750" cy="11048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1161074</xdr:colOff>
      <xdr:row>5</xdr:row>
      <xdr:rowOff>79305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50BDBB-6738-4142-B6ED-6563288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349250</xdr:colOff>
      <xdr:row>6</xdr:row>
      <xdr:rowOff>133276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12FC2D2-816B-4846-8F18-A7515E75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355725" cy="12191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1313474</xdr:colOff>
      <xdr:row>5</xdr:row>
      <xdr:rowOff>145980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F3C4F9-C636-443E-9AB4-74CAF456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056299" cy="927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682625</xdr:colOff>
      <xdr:row>7</xdr:row>
      <xdr:rowOff>57076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EB5B5C-8F10-4A36-91E5-4A6B191A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689100" cy="1333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</xdr:row>
      <xdr:rowOff>71755</xdr:rowOff>
    </xdr:from>
    <xdr:to>
      <xdr:col>0</xdr:col>
      <xdr:colOff>1114425</xdr:colOff>
      <xdr:row>6</xdr:row>
      <xdr:rowOff>22154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E5881BB-BF1C-4B64-8A1D-EF65DAC3B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309880"/>
          <a:ext cx="1009649" cy="92194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57150</xdr:rowOff>
    </xdr:from>
    <xdr:to>
      <xdr:col>2</xdr:col>
      <xdr:colOff>388478</xdr:colOff>
      <xdr:row>5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2CD82CC-3454-428E-87AD-7C58DA0C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50"/>
          <a:ext cx="1728328" cy="107632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0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319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441935547.05000001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9768207.2300000004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-156051825.75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-39332582.359999999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368295488.12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914820672.34000003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17336348.879999999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17336348.879999999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17336348.879999999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-431566091.75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897484323.4599998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320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265369045.74000001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17648901.059999999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843583050.83999991</v>
      </c>
    </row>
    <row r="16" spans="1:27" x14ac:dyDescent="0.25">
      <c r="Z16" s="61"/>
    </row>
    <row r="17" spans="1:27" x14ac:dyDescent="0.25">
      <c r="A17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-164252790.36000001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42227827.270000003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452031734.77999997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1295614785.6199999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6055.23</v>
      </c>
    </row>
    <row r="28" spans="1:27" x14ac:dyDescent="0.25">
      <c r="A28" t="s">
        <v>277</v>
      </c>
      <c r="Z28" s="61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8797563.7699999996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8803619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8803619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</f>
        <v>-42239248.590000033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1286811166.6199999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6"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391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305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695668448.11000001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269991497.18000001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20000676.800000001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985660622.08999991</v>
      </c>
    </row>
    <row r="16" spans="1:27" x14ac:dyDescent="0.25">
      <c r="Z16" s="61"/>
    </row>
    <row r="17" spans="1:26" x14ac:dyDescent="0.25">
      <c r="A17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523996804.88999999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66507624.700000003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-177105805.59999999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44641381.159999996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458040005.14999998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1443700627.2399998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8325.27</v>
      </c>
    </row>
    <row r="28" spans="1:26" x14ac:dyDescent="0.25">
      <c r="A28" t="s">
        <v>277</v>
      </c>
      <c r="Z28" s="61"/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8471820.25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8480145.5199999996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8480145.5199999996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</f>
        <v>106170066.50999996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1435220481.7199998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390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901764333.26000011</v>
      </c>
      <c r="E9" s="71">
        <f>+E15</f>
        <v>901764333.26000011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269991497.18000001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627584691.99000001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3138311.15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1049832.94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901764333.26000011</v>
      </c>
    </row>
    <row r="16" spans="1:7" x14ac:dyDescent="0.25">
      <c r="A16" s="51"/>
      <c r="B16" s="51"/>
      <c r="C16" s="63" t="s">
        <v>19</v>
      </c>
      <c r="D16" s="64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64">
        <f>+D16</f>
        <v>52844000.909999982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32977265.609999999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19257336.2+875000</f>
        <v>20132336.199999999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6720000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75000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454637.73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1838008.85+62037.5</f>
        <v>1900046.35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1847869.88+62125</f>
        <v>1909994.88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256625.45+9625</f>
        <v>266250.45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21359.01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126710.81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2700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2032308.8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2318082.86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67607+5940</f>
        <v>73547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2000+15080</f>
        <v>17080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23600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110900+187700</f>
        <v>298600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>
        <v>100</v>
      </c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1560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f>400000+80000</f>
        <v>480000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803067.84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53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53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53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>
        <v>71390</v>
      </c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27711.19+17195.35</f>
        <v>44906.539999999994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>
        <v>232170</v>
      </c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130160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40000+572.01</f>
        <v>40572.01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3095.16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4985.22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1442.59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6443012.4000000004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>
        <v>301613.90000000002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f>746690+89981.49</f>
        <v>836671.49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3600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338.8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2427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v>3560.62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587162.15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/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v>815.04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692.01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>
        <v>220</v>
      </c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2687.56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174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>
        <v>34708.800000000003</v>
      </c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1000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175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35990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v>625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v>1183.5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2211360.12+3763.73</f>
        <v>2215123.85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8414.58+468.78</f>
        <v>8883.36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7670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v>542.19000000000005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848920332.35000014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1559979.25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582519.26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382202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171519.99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>
        <v>117410</v>
      </c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>
        <v>306328</v>
      </c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53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53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>
        <v>938221.54</v>
      </c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1559979.25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392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14</v>
      </c>
      <c r="D10" s="82">
        <v>109948913.91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648945430.13999999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4681164.1900000004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697338.46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764272846.70000005</v>
      </c>
    </row>
    <row r="16" spans="1:7" x14ac:dyDescent="0.25">
      <c r="A16" s="51"/>
      <c r="B16" s="51"/>
      <c r="C16" s="83" t="s">
        <v>19</v>
      </c>
      <c r="D16" s="64">
        <f>+D17+D43+D101+D155+D185</f>
        <v>49938654.059999995</v>
      </c>
      <c r="E16" s="64">
        <f>+D16</f>
        <v>49938654.059999995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32423570.43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19358236.2+875000</f>
        <v>20233236.199999999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6548000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>
        <v>11305.56</v>
      </c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1832967.86+62037.5</f>
        <v>1895005.36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1842821.78+62125</f>
        <v>1904946.78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256766.25+9625</f>
        <v>266391.25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8195841.1899999995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40260.980000000003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58806.65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2340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1605043.63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1783691.89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7444+1000</f>
        <v>8444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559565.2+178600</f>
        <v>738165.2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41978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60300+75300</f>
        <v>135600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>
        <v>376462.5</v>
      </c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161706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6720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>
        <v>1180</v>
      </c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802993.47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544995.97+3268.6</f>
        <v>548264.56999999995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f>40000+2949.99</f>
        <v>42949.99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35456.04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7396.71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928.56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v>1575123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2893896.65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226272+50894.89</f>
        <v>277166.89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>
        <v>154416</v>
      </c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3310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256791.6+3694</f>
        <v>260485.6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40415+117.43</f>
        <v>40532.43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159.99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>
        <v>852</v>
      </c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>
        <v>195</v>
      </c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1128.76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1075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>
        <v>41320</v>
      </c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500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11210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>
        <v>588</v>
      </c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v>114985.1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1484965.1+2894</f>
        <v>1487859.1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63425+1733.25</f>
        <v>65158.25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428576+495</f>
        <v>429071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3683.53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200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714334192.6400001</v>
      </c>
      <c r="E177" s="62">
        <f>+E15-E16</f>
        <v>714334192.6400001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6425345.79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2361425.79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2932300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>
        <v>217120</v>
      </c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>
        <v>914500</v>
      </c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6425345.79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ignoredErrors>
    <ignoredError sqref="A11:A23 A26:A27 A32:A35 A39:A41 A53:A59 A63:A78 A80:A93 A102:A172 A44:A5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D22" sqref="AD2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306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816617287.74000001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109948913.91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18453831.82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945020033.47000003</v>
      </c>
    </row>
    <row r="16" spans="1:27" x14ac:dyDescent="0.25">
      <c r="Z16" s="61"/>
    </row>
    <row r="17" spans="1:26" x14ac:dyDescent="0.25">
      <c r="A17" s="90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64819608.780000001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-169162927.90000001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43678901.200000003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452887484.78000003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1397907518.25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48140.4</v>
      </c>
    </row>
    <row r="28" spans="1:26" x14ac:dyDescent="0.25">
      <c r="A28" t="s">
        <v>277</v>
      </c>
      <c r="Z28" s="60">
        <v>7947593.1900000004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7995733.5900000008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7995733.5900000008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</f>
        <v>60861369.449999958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1389911784.6599998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1397907518.2499998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6:Z6"/>
    <mergeCell ref="A7:Z7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20" sqref="D20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405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179792705.12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663073391.39999998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4516541.3899999997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1338047.45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848720685.36000001</v>
      </c>
    </row>
    <row r="16" spans="1:7" x14ac:dyDescent="0.25">
      <c r="A16" s="51"/>
      <c r="B16" s="51"/>
      <c r="C16" s="83" t="s">
        <v>19</v>
      </c>
      <c r="D16" s="64">
        <f>+D17+D43+D101+D155+D185</f>
        <v>81917832.51000002</v>
      </c>
      <c r="E16" s="64">
        <f>+D16</f>
        <v>81917832.51000002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33117276.720000003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19337069.53+875000</f>
        <v>20212069.530000001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6785000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180000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323027.23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1848270.44+62037.5</f>
        <v>1910307.94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1858145.95+62125</f>
        <v>1920270.95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257976.07+9625</f>
        <v>267601.07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10730725.18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4351.6499999999996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39580.97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4837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997041.03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2608888.23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7281.29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1000+8144</f>
        <v>9144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40000+973500</f>
        <v>1013500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/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79750+798400</f>
        <v>878150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100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101120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443800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864161.54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5524+155339.17</f>
        <v>160863.17000000001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/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200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7200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>
        <v>14500</v>
      </c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7540.4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26100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1572981.3+1718811.6</f>
        <v>3291792.9000000004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>
        <v>162073</v>
      </c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28444685.210000001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v>3301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>
        <v>8779.2000000000007</v>
      </c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2975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6179.96+272757</f>
        <v>278936.96000000002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>
        <v>35</v>
      </c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v>22597799.050000001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v>144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f>1290.71+28928.88</f>
        <v>30219.59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1294.98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4320000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900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>
        <v>4106.3999999999996</v>
      </c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>
        <v>125697.14</v>
      </c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12036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>
        <v>118177</v>
      </c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168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247.95+135641</f>
        <v>135888.95000000001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v>3740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v>1681.5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125+672541</f>
        <v>672666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32334.36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>
        <v>24544</v>
      </c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f>3223.56+12980</f>
        <v>16203.56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47577.599999999999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>
        <v>5479.92</v>
      </c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766802852.85000002</v>
      </c>
      <c r="E177" s="62">
        <f>+E15-E16</f>
        <v>766802852.85000002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9625145.4000000004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4464631.4000000004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>
        <v>4076034</v>
      </c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1039994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>
        <v>44486</v>
      </c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/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9625145.4000000004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opLeftCell="A6" workbookViewId="0">
      <selection activeCell="AA19" sqref="AA1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307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939671500.37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179792705.12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21045928.399999999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1140510133.8900001</v>
      </c>
    </row>
    <row r="16" spans="1:27" x14ac:dyDescent="0.25">
      <c r="Z16" s="61"/>
    </row>
    <row r="17" spans="1:27" x14ac:dyDescent="0.25">
      <c r="A17" s="90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  <c r="AA18" s="39"/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-171202064.24000001</v>
      </c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44395313.43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451564759.67000002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1592074893.5600002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7000</v>
      </c>
    </row>
    <row r="28" spans="1:27" x14ac:dyDescent="0.25">
      <c r="A28" t="s">
        <v>277</v>
      </c>
      <c r="Z28" s="60">
        <v>5846295.0499999998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5853295.0499999998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5853295.0499999998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</f>
        <v>257171183.29999995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1586221598.5099998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1592074893.5599997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409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165595595.05000001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662598527.30999994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1020492.76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829214615.11999989</v>
      </c>
    </row>
    <row r="16" spans="1:7" x14ac:dyDescent="0.25">
      <c r="A16" s="51"/>
      <c r="B16" s="51"/>
      <c r="C16" s="83" t="s">
        <v>19</v>
      </c>
      <c r="D16" s="64">
        <f>+D17+D43+D101+D155+D185</f>
        <v>141368881.11000001</v>
      </c>
      <c r="E16" s="64">
        <f>+D16</f>
        <v>141368881.11000001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35407569.469999999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1300000+19934569.53</f>
        <v>21234569.530000001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7419000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177000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681900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1480000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92170+1944658.99</f>
        <v>2036828.99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92300+1954670.45</f>
        <v>2046970.45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14300+271315.22</f>
        <v>285615.21999999997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34159499.969999999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31240.47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62242.400000000001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2600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1303322.95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591638.86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7281.29+7530</f>
        <v>14811.29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5987+2600</f>
        <v>8587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v>201164.04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242054.68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113500+287950</f>
        <v>401450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105560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576196.48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>
        <v>2110856.91</v>
      </c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1099110.5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98063.74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>
        <v>177450</v>
      </c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>
        <v>325680</v>
      </c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81949.990000000005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f>22597799.05+5526.81</f>
        <v>22603325.859999999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2000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2892066.1+876688.7</f>
        <v>3768754.8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SUM(D102:D154)</f>
        <v>68344591.670000002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163219+65104</f>
        <v>228323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>
        <v>2000.01</v>
      </c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>
        <v>2425.5</v>
      </c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v>806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f>7000000+59796259.2</f>
        <v>66796259.200000003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147500+2926.51</f>
        <v>150426.51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460.01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2910.99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450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109911.2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300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150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7133.1+500</f>
        <v>7633.1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880236.34+21441.7</f>
        <v>901678.03999999992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107527.5+4058</f>
        <v>111585.5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v>2100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297.8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5668.81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f>21004+202</f>
        <v>21206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687845734.00999987</v>
      </c>
      <c r="E177" s="62">
        <f>+E15-E16</f>
        <v>687845734.00999987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3457220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844880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>
        <v>16520</v>
      </c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>
        <v>400000</v>
      </c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1945820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>
        <v>250000</v>
      </c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3457220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308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1064063495.54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165595595.05000001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25636487.41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1255295578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173555483</v>
      </c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45116327.609999999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796649814.55000007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2051945392.5500002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277</v>
      </c>
      <c r="Z28" s="37">
        <v>3740918.61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3749625.86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3749625.86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</f>
        <v>719145351.48000002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2048195766.6899998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2051945392.5499997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413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/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663683765.13999999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490937.46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664174702.60000002</v>
      </c>
    </row>
    <row r="16" spans="1:7" x14ac:dyDescent="0.25">
      <c r="A16" s="51"/>
      <c r="B16" s="51"/>
      <c r="C16" s="83" t="s">
        <v>19</v>
      </c>
      <c r="D16" s="64">
        <f>+D17+D43+D102+D156+D186+D210</f>
        <v>73910059.379999995</v>
      </c>
      <c r="E16" s="64">
        <f>+D16</f>
        <v>73910059.379999995</v>
      </c>
      <c r="G16" s="37"/>
    </row>
    <row r="17" spans="1:9" x14ac:dyDescent="0.25">
      <c r="A17" s="51"/>
      <c r="B17" s="69">
        <v>1</v>
      </c>
      <c r="C17" s="63" t="s">
        <v>20</v>
      </c>
      <c r="D17" s="57">
        <f>SUM(D18:D42)</f>
        <v>60460805.740000002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19589936.2+1100000</f>
        <v>20689936.199999999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7112200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>
        <v>26404285.050000001</v>
      </c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91000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466820.49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1892374.97+77990</f>
        <v>1970364.97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1896369.78+78100</f>
        <v>1974469.78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269629.25+12100</f>
        <v>281729.25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SUM(D44:D101)</f>
        <v>9313085.629999999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11228.41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57093.7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2024.95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999519.12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537112.23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7980+33253</f>
        <v>41233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v>10600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/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67054.679999999993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565200+249350</f>
        <v>814550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1150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232024.56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883247.7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13" t="s">
        <v>63</v>
      </c>
      <c r="D69" s="53">
        <v>380786</v>
      </c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193812.97</v>
      </c>
      <c r="E78" s="53"/>
      <c r="G78"/>
      <c r="H78"/>
      <c r="I78"/>
    </row>
    <row r="79" spans="1:9" s="1" customFormat="1" ht="18" customHeight="1" x14ac:dyDescent="0.25">
      <c r="A79" s="10"/>
      <c r="B79" s="10">
        <v>27207</v>
      </c>
      <c r="C79" s="8" t="s">
        <v>411</v>
      </c>
      <c r="D79" s="53">
        <v>348159</v>
      </c>
      <c r="E79" s="53"/>
      <c r="G79"/>
      <c r="H79"/>
      <c r="I79"/>
    </row>
    <row r="80" spans="1:9" s="1" customFormat="1" ht="18" customHeight="1" x14ac:dyDescent="0.25">
      <c r="A80" s="10"/>
      <c r="B80" s="10">
        <v>27208</v>
      </c>
      <c r="C80" s="8" t="s">
        <v>315</v>
      </c>
      <c r="D80" s="53">
        <v>602419.6</v>
      </c>
      <c r="E80" s="53"/>
      <c r="G80"/>
      <c r="H80"/>
      <c r="I80"/>
    </row>
    <row r="81" spans="1:9" s="1" customFormat="1" ht="18" customHeight="1" x14ac:dyDescent="0.25">
      <c r="A81" s="10" t="s">
        <v>207</v>
      </c>
      <c r="B81" s="10">
        <v>28201</v>
      </c>
      <c r="C81" s="8" t="s">
        <v>72</v>
      </c>
      <c r="D81" s="53"/>
      <c r="E81" s="53"/>
      <c r="G81"/>
      <c r="H81"/>
      <c r="I81"/>
    </row>
    <row r="82" spans="1:9" s="1" customFormat="1" ht="18" customHeight="1" x14ac:dyDescent="0.25">
      <c r="A82" s="10"/>
      <c r="B82" s="10">
        <v>28301</v>
      </c>
      <c r="C82" s="8" t="s">
        <v>368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208</v>
      </c>
      <c r="B83" s="10">
        <v>28401</v>
      </c>
      <c r="C83" s="8" t="s">
        <v>73</v>
      </c>
      <c r="D83" s="53"/>
      <c r="E83" s="53"/>
      <c r="G83"/>
      <c r="H83"/>
      <c r="I83"/>
    </row>
    <row r="84" spans="1:9" s="1" customFormat="1" ht="18" customHeight="1" x14ac:dyDescent="0.25">
      <c r="A84" s="10" t="s">
        <v>209</v>
      </c>
      <c r="B84" s="10">
        <v>28501</v>
      </c>
      <c r="C84" s="8" t="s">
        <v>74</v>
      </c>
      <c r="D84" s="53">
        <v>50800</v>
      </c>
      <c r="E84" s="53"/>
      <c r="G84"/>
      <c r="H84"/>
      <c r="I84"/>
    </row>
    <row r="85" spans="1:9" s="1" customFormat="1" ht="18" customHeight="1" x14ac:dyDescent="0.25">
      <c r="A85" s="10" t="s">
        <v>210</v>
      </c>
      <c r="B85" s="10">
        <v>28502</v>
      </c>
      <c r="C85" s="8" t="s">
        <v>75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211</v>
      </c>
      <c r="B86" s="10">
        <v>28503</v>
      </c>
      <c r="C86" s="8" t="s">
        <v>76</v>
      </c>
      <c r="D86" s="53">
        <v>63330.6</v>
      </c>
      <c r="E86" s="53"/>
      <c r="G86"/>
      <c r="H86"/>
      <c r="I86"/>
    </row>
    <row r="87" spans="1:9" s="1" customFormat="1" ht="18" customHeight="1" x14ac:dyDescent="0.25">
      <c r="A87" s="10" t="s">
        <v>212</v>
      </c>
      <c r="B87" s="10">
        <v>28601</v>
      </c>
      <c r="C87" s="8" t="s">
        <v>77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28602</v>
      </c>
      <c r="C88" s="8" t="s">
        <v>78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28701</v>
      </c>
      <c r="C89" s="8" t="s">
        <v>79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28702</v>
      </c>
      <c r="C90" s="8" t="s">
        <v>80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28704</v>
      </c>
      <c r="C91" s="8" t="s">
        <v>81</v>
      </c>
      <c r="D91" s="53">
        <v>681379.16</v>
      </c>
      <c r="E91" s="53"/>
      <c r="G91"/>
      <c r="H91"/>
      <c r="I91"/>
    </row>
    <row r="92" spans="1:9" s="1" customFormat="1" ht="18" customHeight="1" x14ac:dyDescent="0.25">
      <c r="A92" s="10"/>
      <c r="B92" s="10">
        <v>28705</v>
      </c>
      <c r="C92" s="8" t="s">
        <v>82</v>
      </c>
      <c r="D92" s="53"/>
      <c r="E92" s="53"/>
      <c r="G92"/>
      <c r="H92"/>
      <c r="I92"/>
    </row>
    <row r="93" spans="1:9" s="1" customFormat="1" ht="18" customHeight="1" x14ac:dyDescent="0.25">
      <c r="A93" s="10" t="s">
        <v>213</v>
      </c>
      <c r="B93" s="10">
        <v>28706</v>
      </c>
      <c r="C93" s="8" t="s">
        <v>83</v>
      </c>
      <c r="D93" s="53">
        <f>40000+795.6</f>
        <v>40795.599999999999</v>
      </c>
      <c r="E93" s="53"/>
      <c r="G93"/>
      <c r="H93"/>
      <c r="I93"/>
    </row>
    <row r="94" spans="1:9" s="1" customFormat="1" ht="18" customHeight="1" x14ac:dyDescent="0.25">
      <c r="A94" s="10" t="s">
        <v>214</v>
      </c>
      <c r="B94" s="10">
        <v>28801</v>
      </c>
      <c r="C94" s="8" t="s">
        <v>84</v>
      </c>
      <c r="D94" s="53">
        <v>2736</v>
      </c>
      <c r="E94" s="53"/>
      <c r="G94"/>
      <c r="H94"/>
      <c r="I94"/>
    </row>
    <row r="95" spans="1:9" s="1" customFormat="1" ht="18" customHeight="1" x14ac:dyDescent="0.25">
      <c r="A95" s="10"/>
      <c r="B95" s="10">
        <v>28802</v>
      </c>
      <c r="C95" s="8" t="s">
        <v>396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28803</v>
      </c>
      <c r="C96" s="8" t="s">
        <v>397</v>
      </c>
      <c r="D96" s="53">
        <v>8707.25</v>
      </c>
      <c r="E96" s="53"/>
      <c r="G96"/>
      <c r="H96"/>
      <c r="I96"/>
    </row>
    <row r="97" spans="1:9" s="1" customFormat="1" ht="18" customHeight="1" x14ac:dyDescent="0.25">
      <c r="A97" s="10"/>
      <c r="B97" s="10">
        <v>28804</v>
      </c>
      <c r="C97" s="8" t="s">
        <v>398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28904</v>
      </c>
      <c r="C98" s="8" t="s">
        <v>385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29101</v>
      </c>
      <c r="C99" s="8" t="s">
        <v>323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29201</v>
      </c>
      <c r="C100" s="8" t="s">
        <v>265</v>
      </c>
      <c r="D100" s="53">
        <v>3059321.1</v>
      </c>
      <c r="E100" s="53"/>
      <c r="G100"/>
      <c r="H100"/>
      <c r="I100"/>
    </row>
    <row r="101" spans="1:9" s="1" customFormat="1" ht="18" customHeight="1" x14ac:dyDescent="0.25">
      <c r="A101" s="10"/>
      <c r="B101" s="10">
        <v>29203</v>
      </c>
      <c r="C101" s="8" t="s">
        <v>384</v>
      </c>
      <c r="D101" s="53"/>
      <c r="E101" s="53"/>
      <c r="G101"/>
      <c r="H101"/>
      <c r="I101"/>
    </row>
    <row r="102" spans="1:9" s="1" customFormat="1" ht="18" customHeight="1" x14ac:dyDescent="0.25">
      <c r="A102" s="51"/>
      <c r="B102" s="69">
        <v>3</v>
      </c>
      <c r="C102" s="63" t="s">
        <v>86</v>
      </c>
      <c r="D102" s="57">
        <f>SUM(D103:D155)</f>
        <v>1075803.21</v>
      </c>
      <c r="E102" s="57"/>
      <c r="G102"/>
      <c r="H102"/>
      <c r="I102"/>
    </row>
    <row r="103" spans="1:9" s="1" customFormat="1" ht="18" customHeight="1" x14ac:dyDescent="0.25">
      <c r="A103" s="10" t="s">
        <v>215</v>
      </c>
      <c r="B103" s="10">
        <v>31101</v>
      </c>
      <c r="C103" s="8" t="s">
        <v>87</v>
      </c>
      <c r="D103" s="53">
        <f>222324.96+90338.69</f>
        <v>312663.65000000002</v>
      </c>
      <c r="E103" s="53"/>
      <c r="G103"/>
      <c r="H103"/>
      <c r="I103"/>
    </row>
    <row r="104" spans="1:9" s="1" customFormat="1" ht="18" customHeight="1" x14ac:dyDescent="0.25">
      <c r="A104" s="10" t="s">
        <v>216</v>
      </c>
      <c r="B104" s="10">
        <v>31303</v>
      </c>
      <c r="C104" s="8" t="s">
        <v>316</v>
      </c>
      <c r="D104" s="53">
        <v>233463</v>
      </c>
      <c r="E104" s="53"/>
      <c r="G104"/>
      <c r="H104"/>
      <c r="I104"/>
    </row>
    <row r="105" spans="1:9" s="1" customFormat="1" ht="18" customHeight="1" x14ac:dyDescent="0.25">
      <c r="A105" s="10" t="s">
        <v>217</v>
      </c>
      <c r="B105" s="10">
        <v>31401</v>
      </c>
      <c r="C105" s="8" t="s">
        <v>88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218</v>
      </c>
      <c r="B106" s="10">
        <v>32101</v>
      </c>
      <c r="C106" s="8" t="s">
        <v>89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219</v>
      </c>
      <c r="B107" s="10">
        <v>32201</v>
      </c>
      <c r="C107" s="8" t="s">
        <v>90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220</v>
      </c>
      <c r="B108" s="10">
        <v>32301</v>
      </c>
      <c r="C108" s="8" t="s">
        <v>91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221</v>
      </c>
      <c r="B109" s="10">
        <v>32401</v>
      </c>
      <c r="C109" s="8" t="s">
        <v>92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222</v>
      </c>
      <c r="B110" s="10">
        <v>33101</v>
      </c>
      <c r="C110" s="8" t="s">
        <v>93</v>
      </c>
      <c r="D110" s="53">
        <v>2300</v>
      </c>
      <c r="E110" s="53"/>
      <c r="G110"/>
      <c r="H110"/>
      <c r="I110"/>
    </row>
    <row r="111" spans="1:9" s="1" customFormat="1" ht="18" customHeight="1" x14ac:dyDescent="0.25">
      <c r="A111" s="10" t="s">
        <v>223</v>
      </c>
      <c r="B111" s="10">
        <v>33201</v>
      </c>
      <c r="C111" s="8" t="s">
        <v>94</v>
      </c>
      <c r="D111" s="53">
        <f>25641.4+3827.25</f>
        <v>29468.65</v>
      </c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33301</v>
      </c>
      <c r="C112" s="8" t="s">
        <v>95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225</v>
      </c>
      <c r="B113" s="10">
        <v>33401</v>
      </c>
      <c r="C113" s="8" t="s">
        <v>96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226</v>
      </c>
      <c r="B114" s="10">
        <v>33601</v>
      </c>
      <c r="C114" s="8" t="s">
        <v>97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227</v>
      </c>
      <c r="B115" s="10">
        <v>34101</v>
      </c>
      <c r="C115" s="8" t="s">
        <v>98</v>
      </c>
      <c r="D115" s="53">
        <v>147</v>
      </c>
      <c r="E115" s="53"/>
      <c r="G115"/>
      <c r="H115"/>
      <c r="I115"/>
    </row>
    <row r="116" spans="1:9" s="1" customFormat="1" ht="18" customHeight="1" x14ac:dyDescent="0.25">
      <c r="A116" s="10" t="s">
        <v>228</v>
      </c>
      <c r="B116" s="10">
        <v>35101</v>
      </c>
      <c r="C116" s="8" t="s">
        <v>99</v>
      </c>
      <c r="D116" s="53"/>
      <c r="E116" s="53"/>
      <c r="G116"/>
      <c r="H116"/>
      <c r="I116"/>
    </row>
    <row r="117" spans="1:9" s="1" customFormat="1" ht="18" customHeight="1" x14ac:dyDescent="0.25">
      <c r="A117" s="10" t="s">
        <v>229</v>
      </c>
      <c r="B117" s="10">
        <v>35201</v>
      </c>
      <c r="C117" s="8" t="s">
        <v>100</v>
      </c>
      <c r="D117" s="53"/>
      <c r="E117" s="53"/>
      <c r="G117"/>
      <c r="H117"/>
      <c r="I117"/>
    </row>
    <row r="118" spans="1:9" ht="18" customHeight="1" x14ac:dyDescent="0.25">
      <c r="A118" s="10" t="s">
        <v>230</v>
      </c>
      <c r="B118" s="10">
        <v>35301</v>
      </c>
      <c r="C118" s="8" t="s">
        <v>101</v>
      </c>
      <c r="D118" s="53"/>
      <c r="E118" s="53"/>
    </row>
    <row r="119" spans="1:9" ht="18" customHeight="1" x14ac:dyDescent="0.25">
      <c r="A119" s="10" t="s">
        <v>231</v>
      </c>
      <c r="B119" s="10">
        <v>35401</v>
      </c>
      <c r="C119" s="8" t="s">
        <v>102</v>
      </c>
      <c r="D119" s="53"/>
      <c r="E119" s="53"/>
    </row>
    <row r="120" spans="1:9" ht="18" customHeight="1" x14ac:dyDescent="0.25">
      <c r="A120" s="10" t="s">
        <v>232</v>
      </c>
      <c r="B120" s="10">
        <v>35501</v>
      </c>
      <c r="C120" s="8" t="s">
        <v>103</v>
      </c>
      <c r="D120" s="53">
        <f>21240+16086.94</f>
        <v>37326.94</v>
      </c>
      <c r="E120" s="53"/>
    </row>
    <row r="121" spans="1:9" ht="18" customHeight="1" x14ac:dyDescent="0.25">
      <c r="A121" s="10" t="s">
        <v>233</v>
      </c>
      <c r="B121" s="10">
        <v>36101</v>
      </c>
      <c r="C121" s="8" t="s">
        <v>104</v>
      </c>
      <c r="D121" s="53">
        <v>35</v>
      </c>
      <c r="E121" s="53"/>
    </row>
    <row r="122" spans="1:9" ht="18" customHeight="1" x14ac:dyDescent="0.25">
      <c r="A122" s="10"/>
      <c r="B122" s="10">
        <v>36102</v>
      </c>
      <c r="C122" s="8" t="s">
        <v>311</v>
      </c>
      <c r="D122" s="53"/>
      <c r="E122" s="53"/>
    </row>
    <row r="123" spans="1:9" ht="18" customHeight="1" x14ac:dyDescent="0.25">
      <c r="A123" s="10" t="s">
        <v>234</v>
      </c>
      <c r="B123" s="10">
        <v>36104</v>
      </c>
      <c r="C123" s="8" t="s">
        <v>105</v>
      </c>
      <c r="D123" s="53"/>
      <c r="E123" s="53"/>
    </row>
    <row r="124" spans="1:9" ht="18" customHeight="1" x14ac:dyDescent="0.25">
      <c r="A124" s="10" t="s">
        <v>235</v>
      </c>
      <c r="B124" s="10">
        <v>36201</v>
      </c>
      <c r="C124" s="8" t="s">
        <v>106</v>
      </c>
      <c r="D124" s="53">
        <v>497</v>
      </c>
      <c r="E124" s="53"/>
    </row>
    <row r="125" spans="1:9" ht="18" customHeight="1" x14ac:dyDescent="0.25">
      <c r="A125" s="10" t="s">
        <v>236</v>
      </c>
      <c r="B125" s="10">
        <v>36202</v>
      </c>
      <c r="C125" s="8" t="s">
        <v>107</v>
      </c>
      <c r="D125" s="53"/>
      <c r="E125" s="53"/>
    </row>
    <row r="126" spans="1:9" ht="18" customHeight="1" x14ac:dyDescent="0.25">
      <c r="A126" s="10" t="s">
        <v>237</v>
      </c>
      <c r="B126" s="10">
        <v>36203</v>
      </c>
      <c r="C126" s="8" t="s">
        <v>108</v>
      </c>
      <c r="D126" s="53"/>
      <c r="E126" s="53"/>
    </row>
    <row r="127" spans="1:9" ht="18" customHeight="1" x14ac:dyDescent="0.25">
      <c r="A127" s="10" t="s">
        <v>238</v>
      </c>
      <c r="B127" s="10">
        <v>36301</v>
      </c>
      <c r="C127" s="8" t="s">
        <v>109</v>
      </c>
      <c r="D127" s="53"/>
      <c r="E127" s="53"/>
    </row>
    <row r="128" spans="1:9" ht="18" customHeight="1" x14ac:dyDescent="0.25">
      <c r="A128" s="10"/>
      <c r="B128" s="10">
        <v>36302</v>
      </c>
      <c r="C128" s="8" t="s">
        <v>107</v>
      </c>
      <c r="D128" s="53"/>
      <c r="E128" s="53"/>
    </row>
    <row r="129" spans="1:9" ht="18" customHeight="1" x14ac:dyDescent="0.25">
      <c r="A129" s="10" t="s">
        <v>239</v>
      </c>
      <c r="B129" s="10">
        <v>36303</v>
      </c>
      <c r="C129" s="8" t="s">
        <v>110</v>
      </c>
      <c r="D129" s="53"/>
      <c r="E129" s="53"/>
    </row>
    <row r="130" spans="1:9" ht="18" customHeight="1" x14ac:dyDescent="0.25">
      <c r="A130" s="10" t="s">
        <v>240</v>
      </c>
      <c r="B130" s="10">
        <v>36304</v>
      </c>
      <c r="C130" s="8" t="s">
        <v>111</v>
      </c>
      <c r="D130" s="53">
        <v>65</v>
      </c>
      <c r="E130" s="53"/>
    </row>
    <row r="131" spans="1:9" s="1" customFormat="1" ht="18" customHeight="1" x14ac:dyDescent="0.25">
      <c r="A131" s="10" t="s">
        <v>240</v>
      </c>
      <c r="B131" s="10">
        <v>36306</v>
      </c>
      <c r="C131" s="8" t="s">
        <v>362</v>
      </c>
      <c r="D131" s="53">
        <v>374.98</v>
      </c>
      <c r="E131" s="53"/>
      <c r="G131"/>
      <c r="H131"/>
      <c r="I131"/>
    </row>
    <row r="132" spans="1:9" s="1" customFormat="1" ht="18" customHeight="1" x14ac:dyDescent="0.25">
      <c r="A132" s="10"/>
      <c r="B132" s="51">
        <v>36307</v>
      </c>
      <c r="C132" s="52" t="s">
        <v>357</v>
      </c>
      <c r="D132" s="53"/>
      <c r="E132" s="53"/>
      <c r="G132"/>
      <c r="H132"/>
      <c r="I132"/>
    </row>
    <row r="133" spans="1:9" s="1" customFormat="1" ht="18" customHeight="1" x14ac:dyDescent="0.25">
      <c r="A133" s="10"/>
      <c r="B133" s="51">
        <v>36401</v>
      </c>
      <c r="C133" s="52" t="s">
        <v>387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234</v>
      </c>
      <c r="B134" s="51">
        <v>36403</v>
      </c>
      <c r="C134" s="52" t="s">
        <v>113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241</v>
      </c>
      <c r="B135" s="51">
        <v>37101</v>
      </c>
      <c r="C135" s="52" t="s">
        <v>114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242</v>
      </c>
      <c r="B136" s="51">
        <v>37102</v>
      </c>
      <c r="C136" s="52" t="s">
        <v>115</v>
      </c>
      <c r="D136" s="53">
        <v>41165.410000000003</v>
      </c>
      <c r="E136" s="53"/>
      <c r="G136"/>
      <c r="H136"/>
      <c r="I136"/>
    </row>
    <row r="137" spans="1:9" s="1" customFormat="1" ht="18" customHeight="1" x14ac:dyDescent="0.25">
      <c r="A137" s="10" t="s">
        <v>243</v>
      </c>
      <c r="B137" s="51">
        <v>37104</v>
      </c>
      <c r="C137" s="52" t="s">
        <v>116</v>
      </c>
      <c r="D137" s="53">
        <v>1800</v>
      </c>
      <c r="E137" s="53"/>
      <c r="G137"/>
      <c r="H137"/>
      <c r="I137"/>
    </row>
    <row r="138" spans="1:9" s="1" customFormat="1" ht="18" customHeight="1" x14ac:dyDescent="0.25">
      <c r="A138" s="10" t="s">
        <v>244</v>
      </c>
      <c r="B138" s="51">
        <v>37105</v>
      </c>
      <c r="C138" s="52" t="s">
        <v>117</v>
      </c>
      <c r="D138" s="53"/>
      <c r="E138" s="53"/>
      <c r="G138"/>
      <c r="H138"/>
      <c r="I138"/>
    </row>
    <row r="139" spans="1:9" s="1" customFormat="1" ht="18" customHeight="1" x14ac:dyDescent="0.25">
      <c r="A139" s="10" t="s">
        <v>245</v>
      </c>
      <c r="B139" s="51">
        <v>37106</v>
      </c>
      <c r="C139" s="52" t="s">
        <v>118</v>
      </c>
      <c r="D139" s="53"/>
      <c r="E139" s="53"/>
      <c r="G139"/>
      <c r="H139"/>
      <c r="I139"/>
    </row>
    <row r="140" spans="1:9" s="1" customFormat="1" ht="18" customHeight="1" x14ac:dyDescent="0.25">
      <c r="A140" s="10"/>
      <c r="B140" s="51">
        <v>37201</v>
      </c>
      <c r="C140" s="52" t="s">
        <v>358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247</v>
      </c>
      <c r="B141" s="10">
        <v>37203</v>
      </c>
      <c r="C141" s="8" t="s">
        <v>120</v>
      </c>
      <c r="D141" s="53">
        <v>12832.5</v>
      </c>
      <c r="E141" s="53"/>
      <c r="G141"/>
      <c r="H141"/>
      <c r="I141"/>
    </row>
    <row r="142" spans="1:9" s="1" customFormat="1" ht="18" customHeight="1" x14ac:dyDescent="0.25">
      <c r="A142" s="10" t="s">
        <v>246</v>
      </c>
      <c r="B142" s="10">
        <v>37205</v>
      </c>
      <c r="C142" s="8" t="s">
        <v>119</v>
      </c>
      <c r="D142" s="53"/>
      <c r="E142" s="53"/>
      <c r="G142"/>
      <c r="H142"/>
      <c r="I142"/>
    </row>
    <row r="143" spans="1:9" s="1" customFormat="1" ht="18" customHeight="1" x14ac:dyDescent="0.25">
      <c r="A143" s="10" t="s">
        <v>248</v>
      </c>
      <c r="B143" s="10">
        <v>37206</v>
      </c>
      <c r="C143" s="8" t="s">
        <v>121</v>
      </c>
      <c r="D143" s="53"/>
      <c r="E143" s="53"/>
      <c r="G143"/>
      <c r="H143"/>
      <c r="I143"/>
    </row>
    <row r="144" spans="1:9" s="1" customFormat="1" ht="18" customHeight="1" x14ac:dyDescent="0.25">
      <c r="A144" s="10"/>
      <c r="B144" s="51">
        <v>37299</v>
      </c>
      <c r="C144" s="52" t="s">
        <v>359</v>
      </c>
      <c r="D144" s="53"/>
      <c r="E144" s="53"/>
      <c r="G144"/>
      <c r="H144"/>
      <c r="I144"/>
    </row>
    <row r="145" spans="1:9" s="1" customFormat="1" ht="18" customHeight="1" x14ac:dyDescent="0.25">
      <c r="A145" s="10" t="s">
        <v>249</v>
      </c>
      <c r="B145" s="51">
        <v>39101</v>
      </c>
      <c r="C145" s="52" t="s">
        <v>122</v>
      </c>
      <c r="D145" s="53">
        <f>173979.2+2022.65</f>
        <v>176001.85</v>
      </c>
      <c r="E145" s="53"/>
      <c r="G145"/>
      <c r="H145"/>
      <c r="I145"/>
    </row>
    <row r="146" spans="1:9" s="1" customFormat="1" ht="18" customHeight="1" x14ac:dyDescent="0.25">
      <c r="A146" s="10" t="s">
        <v>250</v>
      </c>
      <c r="B146" s="51">
        <v>39201</v>
      </c>
      <c r="C146" s="52" t="s">
        <v>123</v>
      </c>
      <c r="D146" s="53">
        <f>56867.74+1115</f>
        <v>57982.74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361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251</v>
      </c>
      <c r="B148" s="51">
        <v>39501</v>
      </c>
      <c r="C148" s="52" t="s">
        <v>124</v>
      </c>
      <c r="D148" s="53">
        <f>140266.6+485</f>
        <v>140751.6</v>
      </c>
      <c r="E148" s="53"/>
      <c r="G148"/>
      <c r="H148"/>
      <c r="I148"/>
    </row>
    <row r="149" spans="1:9" s="1" customFormat="1" ht="18" customHeight="1" x14ac:dyDescent="0.25">
      <c r="A149" s="10" t="s">
        <v>252</v>
      </c>
      <c r="B149" s="10">
        <v>39601</v>
      </c>
      <c r="C149" s="8" t="s">
        <v>125</v>
      </c>
      <c r="D149" s="53">
        <v>1072.9000000000001</v>
      </c>
      <c r="E149" s="53"/>
      <c r="G149"/>
      <c r="H149"/>
      <c r="I149"/>
    </row>
    <row r="150" spans="1:9" s="1" customFormat="1" ht="18" customHeight="1" x14ac:dyDescent="0.25">
      <c r="A150" s="10" t="s">
        <v>253</v>
      </c>
      <c r="B150" s="10">
        <v>39801</v>
      </c>
      <c r="C150" s="8" t="s">
        <v>126</v>
      </c>
      <c r="D150" s="53"/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375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39901</v>
      </c>
      <c r="C152" s="8" t="s">
        <v>127</v>
      </c>
      <c r="D152" s="53">
        <v>12654.99</v>
      </c>
      <c r="E152" s="53"/>
      <c r="G152"/>
      <c r="H152"/>
      <c r="I152"/>
    </row>
    <row r="153" spans="1:9" s="1" customFormat="1" ht="18" customHeight="1" x14ac:dyDescent="0.25">
      <c r="A153" s="10" t="s">
        <v>254</v>
      </c>
      <c r="B153" s="10">
        <v>39902</v>
      </c>
      <c r="C153" s="8" t="s">
        <v>128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324</v>
      </c>
      <c r="D154" s="53">
        <v>15200</v>
      </c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354</v>
      </c>
      <c r="D155" s="53"/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129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255</v>
      </c>
      <c r="B157" s="10">
        <v>41103</v>
      </c>
      <c r="C157" s="8" t="s">
        <v>130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256</v>
      </c>
      <c r="B158" s="10">
        <v>41201</v>
      </c>
      <c r="C158" s="8" t="s">
        <v>131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257</v>
      </c>
      <c r="B159" s="10">
        <v>41202</v>
      </c>
      <c r="C159" s="8" t="s">
        <v>132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133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258</v>
      </c>
      <c r="B161" s="10">
        <v>41402</v>
      </c>
      <c r="C161" s="8" t="s">
        <v>134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135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136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312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318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317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259</v>
      </c>
      <c r="B167" s="10">
        <v>44102</v>
      </c>
      <c r="C167" s="8" t="s">
        <v>137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138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379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18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142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18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143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144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145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143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146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147</v>
      </c>
      <c r="C178" s="98"/>
      <c r="D178" s="62">
        <f>+E15-E16</f>
        <v>590264643.22000003</v>
      </c>
      <c r="E178" s="62">
        <f>+E15-E16</f>
        <v>590264643.22000003</v>
      </c>
      <c r="G178"/>
      <c r="H178"/>
      <c r="I178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3" spans="1:9" s="1" customFormat="1" x14ac:dyDescent="0.25">
      <c r="A183"/>
      <c r="B183"/>
      <c r="C183"/>
      <c r="D183"/>
      <c r="E183" s="37"/>
      <c r="G183"/>
      <c r="H183"/>
      <c r="I183"/>
    </row>
    <row r="186" spans="1:9" s="1" customFormat="1" x14ac:dyDescent="0.25">
      <c r="A186" s="23" t="s">
        <v>261</v>
      </c>
      <c r="B186" s="23">
        <v>6</v>
      </c>
      <c r="C186" s="5" t="s">
        <v>148</v>
      </c>
      <c r="D186" s="12">
        <f>SUM(D187:D209)</f>
        <v>2106216.4500000002</v>
      </c>
      <c r="E186" s="19"/>
      <c r="G186"/>
      <c r="H186"/>
      <c r="I186"/>
    </row>
    <row r="187" spans="1:9" s="1" customFormat="1" x14ac:dyDescent="0.25">
      <c r="A187" s="26">
        <v>1206010007</v>
      </c>
      <c r="B187" s="10">
        <v>61101</v>
      </c>
      <c r="C187" s="8" t="s">
        <v>10</v>
      </c>
      <c r="D187" s="53"/>
      <c r="E187" s="20"/>
      <c r="G187"/>
      <c r="H187"/>
      <c r="I187"/>
    </row>
    <row r="188" spans="1:9" s="1" customFormat="1" x14ac:dyDescent="0.25">
      <c r="A188" s="26">
        <v>1206010004</v>
      </c>
      <c r="B188" s="10">
        <v>61301</v>
      </c>
      <c r="C188" s="8" t="s">
        <v>149</v>
      </c>
      <c r="D188" s="53"/>
      <c r="E188" s="20"/>
      <c r="G188"/>
      <c r="H188"/>
      <c r="I188"/>
    </row>
    <row r="189" spans="1:9" s="1" customFormat="1" x14ac:dyDescent="0.25">
      <c r="A189" s="26">
        <v>1206010007</v>
      </c>
      <c r="B189" s="10">
        <v>61401</v>
      </c>
      <c r="C189" s="8" t="s">
        <v>4</v>
      </c>
      <c r="D189" s="53">
        <v>213735.76</v>
      </c>
      <c r="E189" s="20"/>
      <c r="G189"/>
      <c r="H189"/>
      <c r="I189"/>
    </row>
    <row r="190" spans="1:9" s="1" customFormat="1" x14ac:dyDescent="0.25">
      <c r="A190" s="26">
        <v>1206010001</v>
      </c>
      <c r="B190" s="10">
        <v>61901</v>
      </c>
      <c r="C190" s="8" t="s">
        <v>150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62101</v>
      </c>
      <c r="C191" s="8" t="s">
        <v>6</v>
      </c>
      <c r="D191" s="53">
        <v>187209.36</v>
      </c>
      <c r="E191" s="20"/>
      <c r="G191"/>
      <c r="H191"/>
      <c r="I191"/>
    </row>
    <row r="192" spans="1:9" s="1" customFormat="1" x14ac:dyDescent="0.25">
      <c r="A192" s="26">
        <v>1206010002</v>
      </c>
      <c r="B192" s="10">
        <v>62301</v>
      </c>
      <c r="C192" s="8" t="s">
        <v>151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63201</v>
      </c>
      <c r="C193" s="8" t="s">
        <v>364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63401</v>
      </c>
      <c r="C194" s="8" t="s">
        <v>365</v>
      </c>
      <c r="D194" s="53"/>
      <c r="E194" s="20"/>
      <c r="G194"/>
      <c r="H194"/>
      <c r="I194"/>
    </row>
    <row r="195" spans="1:9" s="1" customFormat="1" x14ac:dyDescent="0.25">
      <c r="A195" s="26">
        <v>1206010003</v>
      </c>
      <c r="B195" s="10">
        <v>64101</v>
      </c>
      <c r="C195" s="8" t="s">
        <v>152</v>
      </c>
      <c r="D195" s="53"/>
      <c r="E195" s="20"/>
      <c r="G195"/>
      <c r="H195"/>
      <c r="I195"/>
    </row>
    <row r="196" spans="1:9" s="1" customFormat="1" x14ac:dyDescent="0.25">
      <c r="A196" s="26"/>
      <c r="B196" s="10">
        <v>64601</v>
      </c>
      <c r="C196" s="8" t="s">
        <v>363</v>
      </c>
      <c r="D196" s="53"/>
      <c r="E196" s="20"/>
      <c r="G196"/>
      <c r="H196"/>
      <c r="I196"/>
    </row>
    <row r="197" spans="1:9" s="1" customFormat="1" x14ac:dyDescent="0.25">
      <c r="A197" s="26"/>
      <c r="B197" s="51">
        <v>64701</v>
      </c>
      <c r="C197" s="52" t="s">
        <v>360</v>
      </c>
      <c r="D197" s="53"/>
      <c r="E197" s="20"/>
      <c r="G197"/>
      <c r="H197"/>
      <c r="I197"/>
    </row>
    <row r="198" spans="1:9" s="1" customFormat="1" x14ac:dyDescent="0.25">
      <c r="A198" s="26">
        <v>1206010003</v>
      </c>
      <c r="B198" s="51">
        <v>64801</v>
      </c>
      <c r="C198" s="52" t="s">
        <v>153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65201</v>
      </c>
      <c r="C199" s="8" t="s">
        <v>154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65401</v>
      </c>
      <c r="C200" s="8" t="s">
        <v>155</v>
      </c>
      <c r="D200" s="53">
        <v>1475000</v>
      </c>
      <c r="E200" s="20"/>
      <c r="G200"/>
      <c r="H200"/>
      <c r="I200"/>
    </row>
    <row r="201" spans="1:9" s="1" customFormat="1" x14ac:dyDescent="0.25">
      <c r="A201" s="26">
        <v>1206010006</v>
      </c>
      <c r="B201" s="10">
        <v>65501</v>
      </c>
      <c r="C201" s="8" t="s">
        <v>156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65601</v>
      </c>
      <c r="C202" s="8" t="s">
        <v>157</v>
      </c>
      <c r="D202" s="53">
        <v>196959.93</v>
      </c>
      <c r="E202" s="20"/>
      <c r="G202"/>
      <c r="H202"/>
      <c r="I202"/>
    </row>
    <row r="203" spans="1:9" s="1" customFormat="1" x14ac:dyDescent="0.25">
      <c r="A203" s="26">
        <v>1206010008</v>
      </c>
      <c r="B203" s="10">
        <v>65701</v>
      </c>
      <c r="C203" s="8" t="s">
        <v>5</v>
      </c>
      <c r="D203" s="53"/>
      <c r="E203" s="20"/>
      <c r="G203"/>
      <c r="H203"/>
      <c r="I203"/>
    </row>
    <row r="204" spans="1:9" s="1" customFormat="1" x14ac:dyDescent="0.25">
      <c r="A204" s="26">
        <v>1206010001</v>
      </c>
      <c r="B204" s="10">
        <v>65801</v>
      </c>
      <c r="C204" s="8" t="s">
        <v>158</v>
      </c>
      <c r="D204" s="53"/>
      <c r="E204" s="20"/>
      <c r="G204"/>
      <c r="H204"/>
      <c r="I204"/>
    </row>
    <row r="205" spans="1:9" s="1" customFormat="1" x14ac:dyDescent="0.25">
      <c r="A205" s="26">
        <v>1206980001</v>
      </c>
      <c r="B205" s="10">
        <v>66201</v>
      </c>
      <c r="C205" s="8" t="s">
        <v>8</v>
      </c>
      <c r="D205" s="53">
        <v>33311.4</v>
      </c>
      <c r="E205" s="20"/>
      <c r="G205"/>
      <c r="H205"/>
      <c r="I205"/>
    </row>
    <row r="206" spans="1:9" s="1" customFormat="1" x14ac:dyDescent="0.25">
      <c r="A206" s="26">
        <v>1208010003</v>
      </c>
      <c r="B206" s="10">
        <v>68301</v>
      </c>
      <c r="C206" s="8" t="s">
        <v>159</v>
      </c>
      <c r="D206" s="53"/>
      <c r="E206" s="20"/>
      <c r="G206"/>
      <c r="H206"/>
      <c r="I206"/>
    </row>
    <row r="207" spans="1:9" s="1" customFormat="1" x14ac:dyDescent="0.25">
      <c r="A207" s="26">
        <v>1206020002</v>
      </c>
      <c r="B207" s="10">
        <v>69201</v>
      </c>
      <c r="C207" s="8" t="s">
        <v>160</v>
      </c>
      <c r="D207" s="53"/>
      <c r="E207" s="20"/>
      <c r="G207"/>
      <c r="H207"/>
      <c r="I207"/>
    </row>
    <row r="208" spans="1:9" s="1" customFormat="1" x14ac:dyDescent="0.25">
      <c r="A208" s="26">
        <v>1206980004</v>
      </c>
      <c r="B208" s="10">
        <v>69502</v>
      </c>
      <c r="C208" s="8" t="s">
        <v>7</v>
      </c>
      <c r="D208" s="53"/>
      <c r="E208" s="20"/>
      <c r="G208"/>
      <c r="H208"/>
      <c r="I208"/>
    </row>
    <row r="209" spans="1:9" s="1" customFormat="1" ht="30" x14ac:dyDescent="0.25">
      <c r="A209" s="26"/>
      <c r="B209" s="10">
        <v>69601</v>
      </c>
      <c r="C209" s="8" t="s">
        <v>378</v>
      </c>
      <c r="D209" s="53"/>
      <c r="E209" s="20"/>
      <c r="G209"/>
      <c r="H209"/>
      <c r="I209"/>
    </row>
    <row r="210" spans="1:9" s="1" customFormat="1" x14ac:dyDescent="0.25">
      <c r="A210" s="27"/>
      <c r="B210" s="69">
        <v>7</v>
      </c>
      <c r="C210" s="63" t="s">
        <v>139</v>
      </c>
      <c r="D210" s="57">
        <f>SUM(D211:D212)</f>
        <v>954148.35</v>
      </c>
      <c r="E210" s="25"/>
      <c r="G210"/>
      <c r="H210"/>
      <c r="I210"/>
    </row>
    <row r="211" spans="1:9" s="1" customFormat="1" x14ac:dyDescent="0.25">
      <c r="A211" s="27" t="s">
        <v>262</v>
      </c>
      <c r="B211" s="10">
        <v>71201</v>
      </c>
      <c r="C211" s="8" t="s">
        <v>140</v>
      </c>
      <c r="D211" s="24">
        <v>954148.35</v>
      </c>
      <c r="E211" s="25"/>
      <c r="G211"/>
      <c r="H211"/>
      <c r="I211"/>
    </row>
    <row r="212" spans="1:9" s="1" customFormat="1" x14ac:dyDescent="0.25">
      <c r="A212" s="27" t="s">
        <v>263</v>
      </c>
      <c r="B212" s="10">
        <v>71501</v>
      </c>
      <c r="C212" s="8" t="s">
        <v>141</v>
      </c>
      <c r="D212" s="24"/>
      <c r="E212" s="25"/>
      <c r="G212"/>
      <c r="H212"/>
      <c r="I212"/>
    </row>
    <row r="213" spans="1:9" s="1" customFormat="1" x14ac:dyDescent="0.25">
      <c r="A213" s="72"/>
      <c r="B213" s="51"/>
      <c r="C213" s="52"/>
      <c r="D213" s="71">
        <f>+D186+D210</f>
        <v>3060364.8000000003</v>
      </c>
      <c r="E213" s="19"/>
      <c r="G213"/>
      <c r="H213"/>
      <c r="I213"/>
    </row>
    <row r="214" spans="1:9" s="1" customFormat="1" x14ac:dyDescent="0.25">
      <c r="A214" s="86"/>
      <c r="B214" s="61"/>
      <c r="C214" s="87"/>
      <c r="D214" s="88"/>
      <c r="E214" s="19"/>
      <c r="G214"/>
      <c r="H214"/>
      <c r="I214"/>
    </row>
    <row r="215" spans="1:9" s="1" customFormat="1" x14ac:dyDescent="0.25">
      <c r="A215"/>
      <c r="B215"/>
      <c r="C215" s="2" t="s">
        <v>399</v>
      </c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/>
      <c r="E218" s="21"/>
      <c r="G218"/>
      <c r="H218"/>
      <c r="I218"/>
    </row>
    <row r="219" spans="1:9" s="1" customFormat="1" x14ac:dyDescent="0.25">
      <c r="A219"/>
      <c r="B219"/>
      <c r="C219" s="2" t="s">
        <v>400</v>
      </c>
      <c r="E219" s="21"/>
      <c r="G219"/>
      <c r="H219"/>
      <c r="I219"/>
    </row>
    <row r="220" spans="1:9" s="1" customFormat="1" x14ac:dyDescent="0.25">
      <c r="A220"/>
      <c r="B220"/>
      <c r="C220" s="2" t="s">
        <v>9</v>
      </c>
      <c r="E220" s="21"/>
      <c r="G220"/>
      <c r="H220"/>
      <c r="I220"/>
    </row>
    <row r="221" spans="1:9" s="1" customFormat="1" x14ac:dyDescent="0.25">
      <c r="A221"/>
      <c r="B221"/>
      <c r="C221"/>
      <c r="D221"/>
      <c r="E221" s="22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  <row r="223" spans="1:9" s="1" customFormat="1" x14ac:dyDescent="0.25">
      <c r="A223"/>
      <c r="B223"/>
      <c r="C223"/>
      <c r="D223"/>
      <c r="G223"/>
      <c r="H223"/>
      <c r="I223"/>
    </row>
  </sheetData>
  <mergeCells count="8">
    <mergeCell ref="B8:C8"/>
    <mergeCell ref="B178:C17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371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952903427.16999996</v>
      </c>
      <c r="E9" s="71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509512935.75999999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1124077.5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330866.86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1"/>
      <c r="B16" s="51"/>
      <c r="C16" s="63" t="s">
        <v>19</v>
      </c>
      <c r="D16" s="64">
        <f>+D17+D43+D97+D150+D163+D180</f>
        <v>34516386.939999998</v>
      </c>
      <c r="E16" s="64">
        <f>+D16</f>
        <v>34516386.939999998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31761117.390000001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975000+19224286.2</f>
        <v>20199286.199999999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1437000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69127.5+1790715.01</f>
        <v>1859842.51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69225+1800509.33</f>
        <v>1869734.33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E42+10725+249529.35</f>
        <v>260254.35</v>
      </c>
      <c r="E42" s="53"/>
    </row>
    <row r="43" spans="1:5" x14ac:dyDescent="0.25">
      <c r="A43" s="51"/>
      <c r="B43" s="51">
        <v>2</v>
      </c>
      <c r="C43" s="63" t="s">
        <v>39</v>
      </c>
      <c r="D43" s="57">
        <f>SUM(D44:D96)</f>
        <v>2755269.5500000003</v>
      </c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23767.94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45896.39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1360640.37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544840.04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9544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/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565259.18000000005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ht="30" x14ac:dyDescent="0.25">
      <c r="A64" s="10"/>
      <c r="B64" s="10">
        <v>26101</v>
      </c>
      <c r="C64" s="8" t="s">
        <v>60</v>
      </c>
      <c r="D64" s="53"/>
      <c r="E64" s="53"/>
    </row>
    <row r="65" spans="1:5" x14ac:dyDescent="0.25">
      <c r="A65" s="10" t="s">
        <v>199</v>
      </c>
      <c r="B65" s="10">
        <v>26201</v>
      </c>
      <c r="C65" s="8" t="s">
        <v>61</v>
      </c>
      <c r="D65" s="53"/>
      <c r="E65" s="53"/>
    </row>
    <row r="66" spans="1:5" x14ac:dyDescent="0.25">
      <c r="A66" s="10" t="s">
        <v>200</v>
      </c>
      <c r="B66" s="10">
        <v>26301</v>
      </c>
      <c r="C66" s="8" t="s">
        <v>62</v>
      </c>
      <c r="D66" s="53"/>
      <c r="E66" s="53"/>
    </row>
    <row r="67" spans="1:5" x14ac:dyDescent="0.25">
      <c r="A67" s="10" t="s">
        <v>201</v>
      </c>
      <c r="B67" s="10">
        <v>27101</v>
      </c>
      <c r="C67" s="8" t="s">
        <v>63</v>
      </c>
      <c r="D67" s="53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3"/>
      <c r="E68" s="9"/>
    </row>
    <row r="69" spans="1:5" x14ac:dyDescent="0.25">
      <c r="A69" s="10"/>
      <c r="B69" s="10">
        <v>27104</v>
      </c>
      <c r="C69" s="8" t="s">
        <v>302</v>
      </c>
      <c r="D69" s="53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3"/>
      <c r="E70" s="53"/>
    </row>
    <row r="71" spans="1:5" ht="30" x14ac:dyDescent="0.25">
      <c r="A71" s="10"/>
      <c r="B71" s="10">
        <v>27107</v>
      </c>
      <c r="C71" s="8" t="s">
        <v>66</v>
      </c>
      <c r="D71" s="53"/>
      <c r="E71" s="53"/>
    </row>
    <row r="72" spans="1:5" ht="30" x14ac:dyDescent="0.25">
      <c r="A72" s="10" t="s">
        <v>204</v>
      </c>
      <c r="B72" s="10">
        <v>27201</v>
      </c>
      <c r="C72" s="8" t="s">
        <v>67</v>
      </c>
      <c r="D72" s="53"/>
      <c r="E72" s="53"/>
    </row>
    <row r="73" spans="1:5" x14ac:dyDescent="0.25">
      <c r="A73" s="10"/>
      <c r="B73" s="10">
        <v>27202</v>
      </c>
      <c r="C73" s="8" t="s">
        <v>68</v>
      </c>
      <c r="D73" s="53"/>
      <c r="E73" s="53"/>
    </row>
    <row r="74" spans="1:5" ht="30" x14ac:dyDescent="0.25">
      <c r="A74" s="10"/>
      <c r="B74" s="10">
        <v>272041</v>
      </c>
      <c r="C74" s="8" t="s">
        <v>69</v>
      </c>
      <c r="D74" s="53"/>
      <c r="E74" s="53"/>
    </row>
    <row r="75" spans="1:5" ht="30" x14ac:dyDescent="0.25">
      <c r="A75" s="10" t="s">
        <v>205</v>
      </c>
      <c r="B75" s="10">
        <v>27205</v>
      </c>
      <c r="C75" s="8" t="s">
        <v>70</v>
      </c>
      <c r="D75" s="53"/>
      <c r="E75" s="53"/>
    </row>
    <row r="76" spans="1:5" ht="30" x14ac:dyDescent="0.25">
      <c r="A76" s="10" t="s">
        <v>206</v>
      </c>
      <c r="B76" s="10">
        <v>27206</v>
      </c>
      <c r="C76" s="8" t="s">
        <v>71</v>
      </c>
      <c r="D76" s="53"/>
      <c r="E76" s="53"/>
    </row>
    <row r="77" spans="1:5" ht="30" x14ac:dyDescent="0.25">
      <c r="A77" s="10"/>
      <c r="B77" s="10">
        <v>27208</v>
      </c>
      <c r="C77" s="8" t="s">
        <v>315</v>
      </c>
      <c r="D77" s="53"/>
      <c r="E77" s="53"/>
    </row>
    <row r="78" spans="1:5" x14ac:dyDescent="0.25">
      <c r="A78" s="10" t="s">
        <v>207</v>
      </c>
      <c r="B78" s="10">
        <v>28201</v>
      </c>
      <c r="C78" s="8" t="s">
        <v>72</v>
      </c>
      <c r="D78" s="53"/>
      <c r="E78" s="53"/>
    </row>
    <row r="79" spans="1:5" ht="30" x14ac:dyDescent="0.25">
      <c r="A79" s="10"/>
      <c r="B79" s="10">
        <v>28301</v>
      </c>
      <c r="C79" s="8" t="s">
        <v>368</v>
      </c>
      <c r="D79" s="53"/>
      <c r="E79" s="53"/>
    </row>
    <row r="80" spans="1:5" x14ac:dyDescent="0.25">
      <c r="A80" s="10" t="s">
        <v>208</v>
      </c>
      <c r="B80" s="10">
        <v>28401</v>
      </c>
      <c r="C80" s="8" t="s">
        <v>73</v>
      </c>
      <c r="D80" s="53"/>
      <c r="E80" s="53"/>
    </row>
    <row r="81" spans="1:5" x14ac:dyDescent="0.25">
      <c r="A81" s="10" t="s">
        <v>209</v>
      </c>
      <c r="B81" s="10">
        <v>28501</v>
      </c>
      <c r="C81" s="8" t="s">
        <v>74</v>
      </c>
      <c r="D81" s="53"/>
      <c r="E81" s="53"/>
    </row>
    <row r="82" spans="1:5" x14ac:dyDescent="0.25">
      <c r="A82" s="10" t="s">
        <v>210</v>
      </c>
      <c r="B82" s="10">
        <v>28502</v>
      </c>
      <c r="C82" s="8" t="s">
        <v>75</v>
      </c>
      <c r="D82" s="53"/>
      <c r="E82" s="53"/>
    </row>
    <row r="83" spans="1:5" x14ac:dyDescent="0.25">
      <c r="A83" s="10" t="s">
        <v>211</v>
      </c>
      <c r="B83" s="10">
        <v>28503</v>
      </c>
      <c r="C83" s="8" t="s">
        <v>76</v>
      </c>
      <c r="D83" s="53">
        <v>158931.63</v>
      </c>
      <c r="E83" s="53"/>
    </row>
    <row r="84" spans="1:5" x14ac:dyDescent="0.25">
      <c r="A84" s="10" t="s">
        <v>212</v>
      </c>
      <c r="B84" s="10">
        <v>28601</v>
      </c>
      <c r="C84" s="8" t="s">
        <v>77</v>
      </c>
      <c r="D84" s="53"/>
      <c r="E84" s="53"/>
    </row>
    <row r="85" spans="1:5" x14ac:dyDescent="0.25">
      <c r="A85" s="10"/>
      <c r="B85" s="10">
        <v>28602</v>
      </c>
      <c r="C85" s="8" t="s">
        <v>78</v>
      </c>
      <c r="D85" s="53"/>
      <c r="E85" s="53"/>
    </row>
    <row r="86" spans="1:5" ht="30" x14ac:dyDescent="0.25">
      <c r="A86" s="10"/>
      <c r="B86" s="10">
        <v>28701</v>
      </c>
      <c r="C86" s="8" t="s">
        <v>79</v>
      </c>
      <c r="D86" s="53"/>
      <c r="E86" s="9"/>
    </row>
    <row r="87" spans="1:5" x14ac:dyDescent="0.25">
      <c r="A87" s="10"/>
      <c r="B87" s="10">
        <v>28702</v>
      </c>
      <c r="C87" s="8" t="s">
        <v>80</v>
      </c>
      <c r="D87" s="53"/>
      <c r="E87" s="9"/>
    </row>
    <row r="88" spans="1:5" x14ac:dyDescent="0.25">
      <c r="A88" s="10"/>
      <c r="B88" s="10">
        <v>28704</v>
      </c>
      <c r="C88" s="8" t="s">
        <v>81</v>
      </c>
      <c r="D88" s="53"/>
      <c r="E88" s="9"/>
    </row>
    <row r="89" spans="1:5" x14ac:dyDescent="0.25">
      <c r="A89" s="10"/>
      <c r="B89" s="10">
        <v>28705</v>
      </c>
      <c r="C89" s="8" t="s">
        <v>82</v>
      </c>
      <c r="D89" s="53"/>
      <c r="E89" s="53"/>
    </row>
    <row r="90" spans="1:5" x14ac:dyDescent="0.25">
      <c r="A90" s="10" t="s">
        <v>213</v>
      </c>
      <c r="B90" s="10">
        <v>28706</v>
      </c>
      <c r="C90" s="8" t="s">
        <v>83</v>
      </c>
      <c r="D90" s="53">
        <v>40000</v>
      </c>
      <c r="E90" s="53"/>
    </row>
    <row r="91" spans="1:5" x14ac:dyDescent="0.25">
      <c r="A91" s="10" t="s">
        <v>214</v>
      </c>
      <c r="B91" s="10">
        <v>28801</v>
      </c>
      <c r="C91" s="8" t="s">
        <v>84</v>
      </c>
      <c r="D91" s="53"/>
      <c r="E91" s="53"/>
    </row>
    <row r="92" spans="1:5" x14ac:dyDescent="0.25">
      <c r="A92" s="10"/>
      <c r="B92" s="10">
        <v>28802</v>
      </c>
      <c r="C92" s="8" t="s">
        <v>85</v>
      </c>
      <c r="D92" s="53"/>
      <c r="E92" s="53"/>
    </row>
    <row r="93" spans="1:5" x14ac:dyDescent="0.25">
      <c r="A93" s="10"/>
      <c r="B93" s="10">
        <v>28803</v>
      </c>
      <c r="C93" s="8" t="s">
        <v>85</v>
      </c>
      <c r="D93" s="53"/>
      <c r="E93" s="53"/>
    </row>
    <row r="94" spans="1:5" x14ac:dyDescent="0.25">
      <c r="A94" s="10"/>
      <c r="B94" s="10">
        <v>28804</v>
      </c>
      <c r="C94" s="8" t="s">
        <v>85</v>
      </c>
      <c r="D94" s="53"/>
      <c r="E94" s="53"/>
    </row>
    <row r="95" spans="1:5" x14ac:dyDescent="0.25">
      <c r="A95" s="10"/>
      <c r="B95" s="10">
        <v>29101</v>
      </c>
      <c r="C95" s="8" t="s">
        <v>323</v>
      </c>
      <c r="D95" s="53"/>
      <c r="E95" s="53"/>
    </row>
    <row r="96" spans="1:5" x14ac:dyDescent="0.25">
      <c r="A96" s="10"/>
      <c r="B96" s="10">
        <v>29201</v>
      </c>
      <c r="C96" s="8" t="s">
        <v>265</v>
      </c>
      <c r="D96" s="53"/>
      <c r="E96" s="9"/>
    </row>
    <row r="97" spans="1:5" x14ac:dyDescent="0.25">
      <c r="A97" s="51"/>
      <c r="B97" s="51">
        <v>3</v>
      </c>
      <c r="C97" s="63" t="s">
        <v>86</v>
      </c>
      <c r="D97" s="57"/>
      <c r="E97" s="57"/>
    </row>
    <row r="98" spans="1:5" x14ac:dyDescent="0.25">
      <c r="A98" s="10" t="s">
        <v>215</v>
      </c>
      <c r="B98" s="10">
        <v>31101</v>
      </c>
      <c r="C98" s="8" t="s">
        <v>87</v>
      </c>
      <c r="D98" s="53"/>
      <c r="E98" s="53"/>
    </row>
    <row r="99" spans="1:5" x14ac:dyDescent="0.25">
      <c r="A99" s="10" t="s">
        <v>216</v>
      </c>
      <c r="B99" s="10">
        <v>31303</v>
      </c>
      <c r="C99" s="8" t="s">
        <v>316</v>
      </c>
      <c r="D99" s="53"/>
      <c r="E99" s="53"/>
    </row>
    <row r="100" spans="1:5" x14ac:dyDescent="0.25">
      <c r="A100" s="10" t="s">
        <v>217</v>
      </c>
      <c r="B100" s="10">
        <v>31401</v>
      </c>
      <c r="C100" s="8" t="s">
        <v>88</v>
      </c>
      <c r="D100" s="53"/>
      <c r="E100" s="53"/>
    </row>
    <row r="101" spans="1:5" x14ac:dyDescent="0.25">
      <c r="A101" s="10" t="s">
        <v>218</v>
      </c>
      <c r="B101" s="10">
        <v>32101</v>
      </c>
      <c r="C101" s="8" t="s">
        <v>89</v>
      </c>
      <c r="D101" s="53"/>
      <c r="E101" s="53"/>
    </row>
    <row r="102" spans="1:5" x14ac:dyDescent="0.25">
      <c r="A102" s="10" t="s">
        <v>219</v>
      </c>
      <c r="B102" s="10">
        <v>32201</v>
      </c>
      <c r="C102" s="8" t="s">
        <v>90</v>
      </c>
      <c r="D102" s="53"/>
      <c r="E102" s="53"/>
    </row>
    <row r="103" spans="1:5" x14ac:dyDescent="0.25">
      <c r="A103" s="10" t="s">
        <v>220</v>
      </c>
      <c r="B103" s="10">
        <v>32301</v>
      </c>
      <c r="C103" s="8" t="s">
        <v>91</v>
      </c>
      <c r="D103" s="53"/>
      <c r="E103" s="53"/>
    </row>
    <row r="104" spans="1:5" x14ac:dyDescent="0.25">
      <c r="A104" s="10" t="s">
        <v>221</v>
      </c>
      <c r="B104" s="10">
        <v>32401</v>
      </c>
      <c r="C104" s="8" t="s">
        <v>92</v>
      </c>
      <c r="D104" s="53"/>
      <c r="E104" s="53"/>
    </row>
    <row r="105" spans="1:5" x14ac:dyDescent="0.25">
      <c r="A105" s="10" t="s">
        <v>222</v>
      </c>
      <c r="B105" s="10">
        <v>33101</v>
      </c>
      <c r="C105" s="8" t="s">
        <v>93</v>
      </c>
      <c r="D105" s="53"/>
      <c r="E105" s="53"/>
    </row>
    <row r="106" spans="1:5" x14ac:dyDescent="0.25">
      <c r="A106" s="10" t="s">
        <v>223</v>
      </c>
      <c r="B106" s="10">
        <v>33201</v>
      </c>
      <c r="C106" s="8" t="s">
        <v>94</v>
      </c>
      <c r="D106" s="53"/>
      <c r="E106" s="53"/>
    </row>
    <row r="107" spans="1:5" x14ac:dyDescent="0.25">
      <c r="A107" s="10" t="s">
        <v>224</v>
      </c>
      <c r="B107" s="10">
        <v>33301</v>
      </c>
      <c r="C107" s="8" t="s">
        <v>95</v>
      </c>
      <c r="D107" s="53"/>
      <c r="E107" s="53"/>
    </row>
    <row r="108" spans="1:5" x14ac:dyDescent="0.25">
      <c r="A108" s="10" t="s">
        <v>225</v>
      </c>
      <c r="B108" s="10">
        <v>33401</v>
      </c>
      <c r="C108" s="8" t="s">
        <v>96</v>
      </c>
      <c r="D108" s="53"/>
      <c r="E108" s="53"/>
    </row>
    <row r="109" spans="1:5" x14ac:dyDescent="0.25">
      <c r="A109" s="10" t="s">
        <v>226</v>
      </c>
      <c r="B109" s="10">
        <v>33601</v>
      </c>
      <c r="C109" s="8" t="s">
        <v>97</v>
      </c>
      <c r="D109" s="53"/>
      <c r="E109" s="53"/>
    </row>
    <row r="110" spans="1:5" x14ac:dyDescent="0.25">
      <c r="A110" s="10" t="s">
        <v>227</v>
      </c>
      <c r="B110" s="10">
        <v>34101</v>
      </c>
      <c r="C110" s="8" t="s">
        <v>98</v>
      </c>
      <c r="D110" s="53"/>
      <c r="E110" s="53"/>
    </row>
    <row r="111" spans="1:5" x14ac:dyDescent="0.25">
      <c r="A111" s="10" t="s">
        <v>228</v>
      </c>
      <c r="B111" s="10">
        <v>35101</v>
      </c>
      <c r="C111" s="8" t="s">
        <v>99</v>
      </c>
      <c r="D111" s="53"/>
      <c r="E111" s="53"/>
    </row>
    <row r="112" spans="1:5" x14ac:dyDescent="0.25">
      <c r="A112" s="10" t="s">
        <v>229</v>
      </c>
      <c r="B112" s="10">
        <v>35201</v>
      </c>
      <c r="C112" s="8" t="s">
        <v>100</v>
      </c>
      <c r="D112" s="53"/>
      <c r="E112" s="53"/>
    </row>
    <row r="113" spans="1:9" x14ac:dyDescent="0.25">
      <c r="A113" s="10" t="s">
        <v>230</v>
      </c>
      <c r="B113" s="10">
        <v>35301</v>
      </c>
      <c r="C113" s="8" t="s">
        <v>101</v>
      </c>
      <c r="D113" s="53"/>
      <c r="E113" s="53"/>
    </row>
    <row r="114" spans="1:9" x14ac:dyDescent="0.25">
      <c r="A114" s="10" t="s">
        <v>231</v>
      </c>
      <c r="B114" s="10">
        <v>35401</v>
      </c>
      <c r="C114" s="8" t="s">
        <v>102</v>
      </c>
      <c r="D114" s="53"/>
      <c r="E114" s="53"/>
    </row>
    <row r="115" spans="1:9" x14ac:dyDescent="0.25">
      <c r="A115" s="10" t="s">
        <v>232</v>
      </c>
      <c r="B115" s="10">
        <v>35501</v>
      </c>
      <c r="C115" s="8" t="s">
        <v>103</v>
      </c>
      <c r="D115" s="53"/>
      <c r="E115" s="53"/>
    </row>
    <row r="116" spans="1:9" x14ac:dyDescent="0.25">
      <c r="A116" s="10" t="s">
        <v>233</v>
      </c>
      <c r="B116" s="10">
        <v>36101</v>
      </c>
      <c r="C116" s="8" t="s">
        <v>104</v>
      </c>
      <c r="D116" s="53"/>
      <c r="E116" s="53"/>
    </row>
    <row r="117" spans="1:9" x14ac:dyDescent="0.25">
      <c r="A117" s="10"/>
      <c r="B117" s="10">
        <v>36102</v>
      </c>
      <c r="C117" s="8" t="s">
        <v>311</v>
      </c>
      <c r="D117" s="53"/>
      <c r="E117" s="53"/>
    </row>
    <row r="118" spans="1:9" x14ac:dyDescent="0.25">
      <c r="A118" s="10" t="s">
        <v>234</v>
      </c>
      <c r="B118" s="10">
        <v>36104</v>
      </c>
      <c r="C118" s="8" t="s">
        <v>105</v>
      </c>
      <c r="D118" s="53"/>
      <c r="E118" s="53"/>
    </row>
    <row r="119" spans="1:9" x14ac:dyDescent="0.25">
      <c r="A119" s="10" t="s">
        <v>235</v>
      </c>
      <c r="B119" s="10">
        <v>36201</v>
      </c>
      <c r="C119" s="8" t="s">
        <v>106</v>
      </c>
      <c r="D119" s="53"/>
      <c r="E119" s="53"/>
    </row>
    <row r="120" spans="1:9" x14ac:dyDescent="0.25">
      <c r="A120" s="10" t="s">
        <v>236</v>
      </c>
      <c r="B120" s="10">
        <v>36202</v>
      </c>
      <c r="C120" s="8" t="s">
        <v>107</v>
      </c>
      <c r="D120" s="53"/>
      <c r="E120" s="53"/>
    </row>
    <row r="121" spans="1:9" x14ac:dyDescent="0.25">
      <c r="A121" s="10" t="s">
        <v>237</v>
      </c>
      <c r="B121" s="10">
        <v>36203</v>
      </c>
      <c r="C121" s="8" t="s">
        <v>108</v>
      </c>
      <c r="D121" s="53"/>
      <c r="E121" s="53"/>
    </row>
    <row r="122" spans="1:9" x14ac:dyDescent="0.25">
      <c r="A122" s="10" t="s">
        <v>238</v>
      </c>
      <c r="B122" s="10">
        <v>36301</v>
      </c>
      <c r="C122" s="8" t="s">
        <v>109</v>
      </c>
      <c r="D122" s="53"/>
      <c r="E122" s="53"/>
    </row>
    <row r="123" spans="1:9" x14ac:dyDescent="0.25">
      <c r="A123" s="10"/>
      <c r="B123" s="10">
        <v>36302</v>
      </c>
      <c r="C123" s="8" t="s">
        <v>107</v>
      </c>
      <c r="D123" s="53"/>
      <c r="E123" s="53"/>
    </row>
    <row r="124" spans="1:9" x14ac:dyDescent="0.25">
      <c r="A124" s="10" t="s">
        <v>239</v>
      </c>
      <c r="B124" s="10">
        <v>36303</v>
      </c>
      <c r="C124" s="8" t="s">
        <v>110</v>
      </c>
      <c r="D124" s="53"/>
      <c r="E124" s="53"/>
    </row>
    <row r="125" spans="1:9" x14ac:dyDescent="0.25">
      <c r="A125" s="10" t="s">
        <v>240</v>
      </c>
      <c r="B125" s="10">
        <v>36304</v>
      </c>
      <c r="C125" s="8" t="s">
        <v>111</v>
      </c>
      <c r="D125" s="53"/>
      <c r="E125" s="53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3"/>
      <c r="E126" s="53"/>
      <c r="G126"/>
      <c r="H126"/>
      <c r="I126"/>
    </row>
    <row r="127" spans="1:9" s="1" customFormat="1" x14ac:dyDescent="0.25">
      <c r="A127" s="10"/>
      <c r="B127" s="51">
        <v>36307</v>
      </c>
      <c r="C127" s="52" t="s">
        <v>357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36401</v>
      </c>
      <c r="C128" s="52"/>
      <c r="D128" s="53"/>
      <c r="E128" s="53"/>
      <c r="G128"/>
      <c r="H128"/>
      <c r="I128"/>
    </row>
    <row r="129" spans="1:9" s="1" customFormat="1" x14ac:dyDescent="0.25">
      <c r="A129" s="10" t="s">
        <v>234</v>
      </c>
      <c r="B129" s="51">
        <v>36403</v>
      </c>
      <c r="C129" s="52" t="s">
        <v>113</v>
      </c>
      <c r="D129" s="53"/>
      <c r="E129" s="53"/>
      <c r="G129"/>
      <c r="H129"/>
      <c r="I129"/>
    </row>
    <row r="130" spans="1:9" s="1" customFormat="1" x14ac:dyDescent="0.25">
      <c r="A130" s="10" t="s">
        <v>241</v>
      </c>
      <c r="B130" s="51">
        <v>37101</v>
      </c>
      <c r="C130" s="52" t="s">
        <v>114</v>
      </c>
      <c r="D130" s="53"/>
      <c r="E130" s="53"/>
      <c r="G130"/>
      <c r="H130"/>
      <c r="I130"/>
    </row>
    <row r="131" spans="1:9" s="1" customFormat="1" x14ac:dyDescent="0.25">
      <c r="A131" s="10" t="s">
        <v>242</v>
      </c>
      <c r="B131" s="51">
        <v>37102</v>
      </c>
      <c r="C131" s="52" t="s">
        <v>115</v>
      </c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37104</v>
      </c>
      <c r="C132" s="52" t="s">
        <v>116</v>
      </c>
      <c r="D132" s="53"/>
      <c r="E132" s="53"/>
      <c r="G132"/>
      <c r="H132"/>
      <c r="I132"/>
    </row>
    <row r="133" spans="1:9" s="1" customFormat="1" x14ac:dyDescent="0.25">
      <c r="A133" s="10" t="s">
        <v>244</v>
      </c>
      <c r="B133" s="51">
        <v>37105</v>
      </c>
      <c r="C133" s="52" t="s">
        <v>117</v>
      </c>
      <c r="D133" s="53"/>
      <c r="E133" s="53"/>
      <c r="G133"/>
      <c r="H133"/>
      <c r="I133"/>
    </row>
    <row r="134" spans="1:9" s="1" customFormat="1" x14ac:dyDescent="0.25">
      <c r="A134" s="10" t="s">
        <v>245</v>
      </c>
      <c r="B134" s="51">
        <v>37106</v>
      </c>
      <c r="C134" s="52" t="s">
        <v>118</v>
      </c>
      <c r="D134" s="53"/>
      <c r="E134" s="53"/>
      <c r="G134"/>
      <c r="H134"/>
      <c r="I134"/>
    </row>
    <row r="135" spans="1:9" s="1" customFormat="1" x14ac:dyDescent="0.25">
      <c r="A135" s="10"/>
      <c r="B135" s="51">
        <v>37201</v>
      </c>
      <c r="C135" s="52" t="s">
        <v>358</v>
      </c>
      <c r="D135" s="53"/>
      <c r="E135" s="53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3"/>
      <c r="E136" s="53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3"/>
      <c r="E137" s="53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3"/>
      <c r="E138" s="53"/>
      <c r="G138"/>
      <c r="H138"/>
      <c r="I138"/>
    </row>
    <row r="139" spans="1:9" s="1" customFormat="1" x14ac:dyDescent="0.25">
      <c r="A139" s="10"/>
      <c r="B139" s="51">
        <v>37299</v>
      </c>
      <c r="C139" s="52" t="s">
        <v>359</v>
      </c>
      <c r="D139" s="53"/>
      <c r="E139" s="53"/>
      <c r="G139"/>
      <c r="H139"/>
      <c r="I139"/>
    </row>
    <row r="140" spans="1:9" s="1" customFormat="1" x14ac:dyDescent="0.25">
      <c r="A140" s="10" t="s">
        <v>249</v>
      </c>
      <c r="B140" s="51">
        <v>39101</v>
      </c>
      <c r="C140" s="52" t="s">
        <v>122</v>
      </c>
      <c r="D140" s="53"/>
      <c r="E140" s="53"/>
      <c r="G140"/>
      <c r="H140"/>
      <c r="I140"/>
    </row>
    <row r="141" spans="1:9" s="1" customFormat="1" ht="30" x14ac:dyDescent="0.25">
      <c r="A141" s="10" t="s">
        <v>250</v>
      </c>
      <c r="B141" s="51">
        <v>39201</v>
      </c>
      <c r="C141" s="52" t="s">
        <v>123</v>
      </c>
      <c r="D141" s="53"/>
      <c r="E141" s="53"/>
      <c r="G141"/>
      <c r="H141"/>
      <c r="I141"/>
    </row>
    <row r="142" spans="1:9" s="1" customFormat="1" ht="30" x14ac:dyDescent="0.25">
      <c r="A142" s="10"/>
      <c r="B142" s="51">
        <v>39301</v>
      </c>
      <c r="C142" s="52" t="s">
        <v>361</v>
      </c>
      <c r="D142" s="53"/>
      <c r="E142" s="53"/>
      <c r="G142"/>
      <c r="H142"/>
      <c r="I142"/>
    </row>
    <row r="143" spans="1:9" s="1" customFormat="1" x14ac:dyDescent="0.25">
      <c r="A143" s="10" t="s">
        <v>251</v>
      </c>
      <c r="B143" s="51">
        <v>39501</v>
      </c>
      <c r="C143" s="52" t="s">
        <v>124</v>
      </c>
      <c r="D143" s="53"/>
      <c r="E143" s="53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3"/>
      <c r="E144" s="53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3"/>
      <c r="E145" s="53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3"/>
      <c r="E146" s="53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3"/>
      <c r="E147" s="53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3"/>
      <c r="E149" s="53"/>
      <c r="G149"/>
      <c r="H149"/>
      <c r="I149"/>
    </row>
    <row r="150" spans="1:9" s="1" customFormat="1" ht="26.25" x14ac:dyDescent="0.25">
      <c r="A150" s="51"/>
      <c r="B150" s="51">
        <v>4</v>
      </c>
      <c r="C150" s="63" t="s">
        <v>129</v>
      </c>
      <c r="D150" s="57">
        <f>SUM(D151:D161)</f>
        <v>0</v>
      </c>
      <c r="E150" s="57"/>
      <c r="G150"/>
      <c r="H150"/>
      <c r="I150"/>
    </row>
    <row r="151" spans="1:9" s="1" customFormat="1" x14ac:dyDescent="0.25">
      <c r="A151" s="10" t="s">
        <v>255</v>
      </c>
      <c r="B151" s="10">
        <v>41103</v>
      </c>
      <c r="C151" s="8" t="s">
        <v>130</v>
      </c>
      <c r="D151" s="53"/>
      <c r="E151" s="53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3"/>
      <c r="E152" s="53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3"/>
      <c r="E153" s="53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1"/>
      <c r="B162" s="51">
        <v>62501</v>
      </c>
      <c r="C162" s="52" t="s">
        <v>138</v>
      </c>
      <c r="D162" s="68"/>
      <c r="E162" s="68"/>
      <c r="G162"/>
      <c r="H162"/>
      <c r="I162"/>
    </row>
    <row r="163" spans="1:9" s="1" customFormat="1" x14ac:dyDescent="0.25">
      <c r="A163" s="51"/>
      <c r="B163" s="51" t="s">
        <v>298</v>
      </c>
      <c r="C163" s="52" t="s">
        <v>299</v>
      </c>
      <c r="D163" s="68"/>
      <c r="E163" s="68"/>
      <c r="G163"/>
      <c r="H163"/>
      <c r="I163"/>
    </row>
    <row r="164" spans="1:9" s="1" customFormat="1" x14ac:dyDescent="0.25">
      <c r="A164" s="10"/>
      <c r="B164" s="10"/>
      <c r="C164" s="8" t="s">
        <v>18</v>
      </c>
      <c r="D164" s="15"/>
      <c r="E164" s="62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8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7"/>
      <c r="E166" s="10"/>
      <c r="G166"/>
      <c r="H166"/>
      <c r="I166"/>
    </row>
    <row r="167" spans="1:9" s="1" customFormat="1" x14ac:dyDescent="0.25">
      <c r="A167" s="10"/>
      <c r="B167" s="10"/>
      <c r="C167" s="8" t="s">
        <v>143</v>
      </c>
      <c r="D167" s="10"/>
      <c r="E167" s="17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8" t="s">
        <v>145</v>
      </c>
      <c r="D169" s="17"/>
      <c r="E169" s="10"/>
      <c r="G169"/>
      <c r="H169"/>
      <c r="I169"/>
    </row>
    <row r="170" spans="1:9" s="1" customFormat="1" x14ac:dyDescent="0.25">
      <c r="A170" s="10"/>
      <c r="B170" s="10"/>
      <c r="C170" s="8" t="s">
        <v>143</v>
      </c>
      <c r="D170" s="10"/>
      <c r="E170" s="17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1"/>
      <c r="B172" s="97" t="s">
        <v>147</v>
      </c>
      <c r="C172" s="98"/>
      <c r="D172" s="66">
        <f>+E9-E16</f>
        <v>918387040.23000002</v>
      </c>
      <c r="E172" s="6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37"/>
      <c r="G176"/>
      <c r="H176"/>
      <c r="I176"/>
    </row>
    <row r="177" spans="1:9" s="1" customFormat="1" x14ac:dyDescent="0.25">
      <c r="A177"/>
      <c r="B177"/>
      <c r="C177"/>
      <c r="D177"/>
      <c r="E177" s="37"/>
      <c r="G177"/>
      <c r="H177"/>
      <c r="I177"/>
    </row>
    <row r="180" spans="1:9" s="1" customFormat="1" ht="26.25" x14ac:dyDescent="0.25">
      <c r="A180" s="23" t="s">
        <v>261</v>
      </c>
      <c r="B180" s="11">
        <v>6</v>
      </c>
      <c r="C180" s="5" t="s">
        <v>148</v>
      </c>
      <c r="D180" s="12">
        <f>SUM(D181:D202)</f>
        <v>0</v>
      </c>
      <c r="E180" s="19"/>
      <c r="G180"/>
      <c r="H180"/>
      <c r="I180"/>
    </row>
    <row r="181" spans="1:9" s="1" customFormat="1" x14ac:dyDescent="0.25">
      <c r="A181" s="26">
        <v>1206010007</v>
      </c>
      <c r="B181" s="10">
        <v>61101</v>
      </c>
      <c r="C181" s="8" t="s">
        <v>10</v>
      </c>
      <c r="D181" s="53"/>
      <c r="E181" s="20"/>
      <c r="G181"/>
      <c r="H181"/>
      <c r="I181"/>
    </row>
    <row r="182" spans="1:9" s="1" customFormat="1" x14ac:dyDescent="0.25">
      <c r="A182" s="26">
        <v>1206010004</v>
      </c>
      <c r="B182" s="10">
        <v>61301</v>
      </c>
      <c r="C182" s="8" t="s">
        <v>149</v>
      </c>
      <c r="D182" s="53"/>
      <c r="E182" s="20"/>
      <c r="G182"/>
      <c r="H182"/>
      <c r="I182"/>
    </row>
    <row r="183" spans="1:9" s="1" customFormat="1" x14ac:dyDescent="0.25">
      <c r="A183" s="26">
        <v>1206010007</v>
      </c>
      <c r="B183" s="10">
        <v>61401</v>
      </c>
      <c r="C183" s="8" t="s">
        <v>4</v>
      </c>
      <c r="D183" s="53"/>
      <c r="E183" s="20"/>
      <c r="G183"/>
      <c r="H183"/>
      <c r="I183"/>
    </row>
    <row r="184" spans="1:9" s="1" customFormat="1" ht="30" x14ac:dyDescent="0.25">
      <c r="A184" s="26">
        <v>1206010001</v>
      </c>
      <c r="B184" s="10">
        <v>61901</v>
      </c>
      <c r="C184" s="8" t="s">
        <v>150</v>
      </c>
      <c r="D184" s="53"/>
      <c r="E184" s="20"/>
      <c r="G184"/>
      <c r="H184"/>
      <c r="I184"/>
    </row>
    <row r="185" spans="1:9" s="1" customFormat="1" x14ac:dyDescent="0.25">
      <c r="A185" s="26">
        <v>1206010002</v>
      </c>
      <c r="B185" s="10">
        <v>62101</v>
      </c>
      <c r="C185" s="8" t="s">
        <v>6</v>
      </c>
      <c r="D185" s="53"/>
      <c r="E185" s="20"/>
      <c r="G185"/>
      <c r="H185"/>
      <c r="I185"/>
    </row>
    <row r="186" spans="1:9" s="1" customFormat="1" x14ac:dyDescent="0.25">
      <c r="A186" s="26">
        <v>1206010002</v>
      </c>
      <c r="B186" s="10">
        <v>62301</v>
      </c>
      <c r="C186" s="8" t="s">
        <v>151</v>
      </c>
      <c r="D186" s="53"/>
      <c r="E186" s="20"/>
      <c r="G186"/>
      <c r="H186"/>
      <c r="I186"/>
    </row>
    <row r="187" spans="1:9" s="1" customFormat="1" x14ac:dyDescent="0.25">
      <c r="A187" s="26"/>
      <c r="B187" s="10">
        <v>63201</v>
      </c>
      <c r="C187" s="8" t="s">
        <v>364</v>
      </c>
      <c r="D187" s="53"/>
      <c r="E187" s="20"/>
      <c r="G187"/>
      <c r="H187"/>
      <c r="I187"/>
    </row>
    <row r="188" spans="1:9" s="1" customFormat="1" ht="30" x14ac:dyDescent="0.25">
      <c r="A188" s="26"/>
      <c r="B188" s="10">
        <v>63401</v>
      </c>
      <c r="C188" s="8" t="s">
        <v>365</v>
      </c>
      <c r="D188" s="53"/>
      <c r="E188" s="20"/>
      <c r="G188"/>
      <c r="H188"/>
      <c r="I188"/>
    </row>
    <row r="189" spans="1:9" s="1" customFormat="1" x14ac:dyDescent="0.25">
      <c r="A189" s="26">
        <v>1206010003</v>
      </c>
      <c r="B189" s="10">
        <v>64101</v>
      </c>
      <c r="C189" s="8" t="s">
        <v>152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64601</v>
      </c>
      <c r="C190" s="8" t="s">
        <v>363</v>
      </c>
      <c r="D190" s="53"/>
      <c r="E190" s="20"/>
      <c r="G190"/>
      <c r="H190"/>
      <c r="I190"/>
    </row>
    <row r="191" spans="1:9" s="1" customFormat="1" x14ac:dyDescent="0.25">
      <c r="A191" s="26"/>
      <c r="B191" s="51">
        <v>64701</v>
      </c>
      <c r="C191" s="52" t="s">
        <v>360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51">
        <v>64801</v>
      </c>
      <c r="C192" s="52" t="s">
        <v>153</v>
      </c>
      <c r="D192" s="53"/>
      <c r="E192" s="20"/>
      <c r="G192"/>
      <c r="H192"/>
      <c r="I192"/>
    </row>
    <row r="193" spans="1:9" s="1" customFormat="1" x14ac:dyDescent="0.25">
      <c r="A193" s="26">
        <v>1206010001</v>
      </c>
      <c r="B193" s="10">
        <v>65201</v>
      </c>
      <c r="C193" s="8" t="s">
        <v>154</v>
      </c>
      <c r="D193" s="53"/>
      <c r="E193" s="20"/>
      <c r="G193"/>
      <c r="H193"/>
      <c r="I193"/>
    </row>
    <row r="194" spans="1:9" s="1" customFormat="1" x14ac:dyDescent="0.25">
      <c r="A194" s="26">
        <v>1206010001</v>
      </c>
      <c r="B194" s="10">
        <v>65401</v>
      </c>
      <c r="C194" s="8" t="s">
        <v>155</v>
      </c>
      <c r="D194" s="53"/>
      <c r="E194" s="20"/>
      <c r="G194"/>
      <c r="H194"/>
      <c r="I194"/>
    </row>
    <row r="195" spans="1:9" s="1" customFormat="1" x14ac:dyDescent="0.25">
      <c r="A195" s="26">
        <v>1206010006</v>
      </c>
      <c r="B195" s="10">
        <v>65501</v>
      </c>
      <c r="C195" s="8" t="s">
        <v>156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65601</v>
      </c>
      <c r="C196" s="8" t="s">
        <v>157</v>
      </c>
      <c r="D196" s="53"/>
      <c r="E196" s="20"/>
      <c r="G196"/>
      <c r="H196"/>
      <c r="I196"/>
    </row>
    <row r="197" spans="1:9" s="1" customFormat="1" x14ac:dyDescent="0.25">
      <c r="A197" s="26">
        <v>1206010008</v>
      </c>
      <c r="B197" s="10">
        <v>65701</v>
      </c>
      <c r="C197" s="8" t="s">
        <v>5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65801</v>
      </c>
      <c r="C198" s="8" t="s">
        <v>158</v>
      </c>
      <c r="D198" s="53"/>
      <c r="E198" s="20"/>
      <c r="G198"/>
      <c r="H198"/>
      <c r="I198"/>
    </row>
    <row r="199" spans="1:9" s="1" customFormat="1" x14ac:dyDescent="0.25">
      <c r="A199" s="26">
        <v>1206980001</v>
      </c>
      <c r="B199" s="10">
        <v>66201</v>
      </c>
      <c r="C199" s="8" t="s">
        <v>8</v>
      </c>
      <c r="D199" s="53"/>
      <c r="E199" s="20"/>
      <c r="G199"/>
      <c r="H199"/>
      <c r="I199"/>
    </row>
    <row r="200" spans="1:9" s="1" customFormat="1" x14ac:dyDescent="0.25">
      <c r="A200" s="26">
        <v>1208010003</v>
      </c>
      <c r="B200" s="10">
        <v>68301</v>
      </c>
      <c r="C200" s="8" t="s">
        <v>159</v>
      </c>
      <c r="D200" s="53"/>
      <c r="E200" s="20"/>
      <c r="G200"/>
      <c r="H200"/>
      <c r="I200"/>
    </row>
    <row r="201" spans="1:9" s="1" customFormat="1" x14ac:dyDescent="0.25">
      <c r="A201" s="26">
        <v>1206020002</v>
      </c>
      <c r="B201" s="10">
        <v>69201</v>
      </c>
      <c r="C201" s="8" t="s">
        <v>160</v>
      </c>
      <c r="D201" s="9"/>
      <c r="E201" s="20"/>
      <c r="G201"/>
      <c r="H201"/>
      <c r="I201"/>
    </row>
    <row r="202" spans="1:9" s="1" customFormat="1" x14ac:dyDescent="0.25">
      <c r="A202" s="26">
        <v>1206980004</v>
      </c>
      <c r="B202" s="10">
        <v>69502</v>
      </c>
      <c r="C202" s="8" t="s">
        <v>7</v>
      </c>
      <c r="D202" s="9"/>
      <c r="E202" s="20"/>
      <c r="G202"/>
      <c r="H202"/>
      <c r="I202"/>
    </row>
    <row r="203" spans="1:9" s="1" customFormat="1" x14ac:dyDescent="0.25">
      <c r="A203" s="27"/>
      <c r="B203" s="51">
        <v>7</v>
      </c>
      <c r="C203" s="63" t="s">
        <v>139</v>
      </c>
      <c r="D203" s="57">
        <f>SUM(D204:D205)</f>
        <v>0</v>
      </c>
      <c r="E203" s="25"/>
      <c r="G203"/>
      <c r="H203"/>
      <c r="I203"/>
    </row>
    <row r="204" spans="1:9" s="1" customFormat="1" ht="30" x14ac:dyDescent="0.25">
      <c r="A204" s="27" t="s">
        <v>262</v>
      </c>
      <c r="B204" s="10">
        <v>71201</v>
      </c>
      <c r="C204" s="8" t="s">
        <v>140</v>
      </c>
      <c r="D204" s="24"/>
      <c r="E204" s="25"/>
      <c r="G204"/>
      <c r="H204"/>
      <c r="I204"/>
    </row>
    <row r="205" spans="1:9" s="1" customFormat="1" x14ac:dyDescent="0.25">
      <c r="A205" s="27" t="s">
        <v>263</v>
      </c>
      <c r="B205" s="10">
        <v>71501</v>
      </c>
      <c r="C205" s="8" t="s">
        <v>141</v>
      </c>
      <c r="D205" s="24"/>
      <c r="E205" s="25"/>
      <c r="G205"/>
      <c r="H205"/>
      <c r="I205"/>
    </row>
    <row r="206" spans="1:9" s="1" customFormat="1" x14ac:dyDescent="0.25">
      <c r="A206" s="72"/>
      <c r="B206" s="51"/>
      <c r="C206" s="52"/>
      <c r="D206" s="71">
        <f>+D180+D203</f>
        <v>0</v>
      </c>
      <c r="E206" s="19"/>
      <c r="G206"/>
      <c r="H206"/>
      <c r="I206"/>
    </row>
    <row r="207" spans="1:9" s="1" customFormat="1" x14ac:dyDescent="0.25">
      <c r="A207"/>
      <c r="B207"/>
      <c r="C207" s="2" t="s">
        <v>351</v>
      </c>
      <c r="E207" s="21"/>
      <c r="G207"/>
      <c r="H207"/>
      <c r="I207"/>
    </row>
    <row r="208" spans="1:9" s="1" customFormat="1" x14ac:dyDescent="0.25">
      <c r="A208"/>
      <c r="B208"/>
      <c r="C208" s="2" t="s">
        <v>9</v>
      </c>
      <c r="E208" s="21"/>
      <c r="G208"/>
      <c r="H208"/>
      <c r="I208"/>
    </row>
    <row r="209" spans="1:9" s="1" customFormat="1" x14ac:dyDescent="0.25">
      <c r="A209"/>
      <c r="B209"/>
      <c r="C209"/>
      <c r="D209"/>
      <c r="E209" s="22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abSelected="1" zoomScaleNormal="100" workbookViewId="0">
      <selection activeCell="AB42" sqref="AB4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309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1209318409.8299999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308271960.92000002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21158731.190000001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1538749101.9400001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175946564.56</v>
      </c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45835040.829999998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799759609.33000004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2338508711.27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277</v>
      </c>
      <c r="Z28" s="37">
        <v>7980357.9699999997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7989065.2199999997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7989065.2199999997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</f>
        <v>1001469230.84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2330519646.0499997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2338508711.2699995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F22" sqref="F22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409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/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/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/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0</v>
      </c>
    </row>
    <row r="16" spans="1:7" x14ac:dyDescent="0.25">
      <c r="A16" s="51"/>
      <c r="B16" s="51"/>
      <c r="C16" s="83" t="s">
        <v>19</v>
      </c>
      <c r="D16" s="64">
        <f>+D17+D43+D101+D155+D185</f>
        <v>0</v>
      </c>
      <c r="E16" s="64">
        <f>+D16</f>
        <v>0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0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/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/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/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/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/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/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/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/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0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/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/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/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/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/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/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/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/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/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/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/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/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/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/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SUM(D102:D154)</f>
        <v>0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/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/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/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/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/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/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/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/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/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0</v>
      </c>
      <c r="E177" s="62">
        <f>+E15-E16</f>
        <v>0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5.75" x14ac:dyDescent="0.25">
      <c r="A3" s="50"/>
      <c r="B3" s="50"/>
      <c r="C3" s="50"/>
      <c r="D3" s="50"/>
      <c r="E3" s="50"/>
      <c r="F3" s="50"/>
      <c r="G3" s="50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6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37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735656618.03999996</v>
      </c>
    </row>
    <row r="13" spans="1:26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31192468.52</v>
      </c>
    </row>
    <row r="14" spans="1:26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6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9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9">
        <v>-29549062.699999999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378130371.14000005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1395839620.3900001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9">
        <v>69335083.739999995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69335083.739999995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69335083.739999995</v>
      </c>
    </row>
    <row r="35" spans="1:26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-2545878.56</v>
      </c>
    </row>
    <row r="40" spans="1:26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1326504536.6499999</v>
      </c>
    </row>
    <row r="41" spans="1:26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Z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>
        <f>+Z41-Z23</f>
        <v>0</v>
      </c>
    </row>
    <row r="44" spans="1:26" x14ac:dyDescent="0.25">
      <c r="A44" s="34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2021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356</v>
      </c>
      <c r="E8" s="3"/>
    </row>
    <row r="9" spans="1:7" x14ac:dyDescent="0.25">
      <c r="A9" s="23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4645039.67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2">
        <f>+D17+D40+D93+D146+D159+D176</f>
        <v>51362915.079999998</v>
      </c>
      <c r="E16" s="32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3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3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3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3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3"/>
      <c r="E24" s="9"/>
    </row>
    <row r="25" spans="1:9" ht="30" x14ac:dyDescent="0.25">
      <c r="A25" s="10"/>
      <c r="B25" s="10">
        <v>11503</v>
      </c>
      <c r="C25" s="8" t="s">
        <v>349</v>
      </c>
      <c r="D25" s="53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3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3"/>
      <c r="E27" s="9"/>
      <c r="I27" s="37"/>
    </row>
    <row r="28" spans="1:9" ht="30" x14ac:dyDescent="0.25">
      <c r="A28" s="10"/>
      <c r="B28" s="10">
        <v>12203</v>
      </c>
      <c r="C28" s="8" t="s">
        <v>29</v>
      </c>
      <c r="D28" s="53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3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3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3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3"/>
      <c r="E32" s="9"/>
    </row>
    <row r="33" spans="1:5" x14ac:dyDescent="0.25">
      <c r="A33" s="10"/>
      <c r="B33" s="10">
        <v>12210</v>
      </c>
      <c r="C33" s="8" t="s">
        <v>297</v>
      </c>
      <c r="D33" s="53"/>
      <c r="E33" s="9"/>
    </row>
    <row r="34" spans="1:5" ht="30" x14ac:dyDescent="0.25">
      <c r="A34" s="10"/>
      <c r="B34" s="10">
        <v>12215</v>
      </c>
      <c r="C34" s="8" t="s">
        <v>29</v>
      </c>
      <c r="D34" s="53"/>
      <c r="E34" s="9"/>
    </row>
    <row r="35" spans="1:5" x14ac:dyDescent="0.25">
      <c r="A35" s="10"/>
      <c r="B35" s="10">
        <v>13201</v>
      </c>
      <c r="C35" s="8" t="s">
        <v>34</v>
      </c>
      <c r="D35" s="53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3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4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3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3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3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3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3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3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3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3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3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3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3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3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3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3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3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3"/>
      <c r="E56" s="9"/>
    </row>
    <row r="57" spans="1:5" x14ac:dyDescent="0.25">
      <c r="A57" s="10"/>
      <c r="B57" s="10">
        <v>25303</v>
      </c>
      <c r="C57" s="8" t="s">
        <v>56</v>
      </c>
      <c r="D57" s="53"/>
      <c r="E57" s="9"/>
    </row>
    <row r="58" spans="1:5" ht="30" x14ac:dyDescent="0.25">
      <c r="A58" s="10"/>
      <c r="B58" s="10">
        <v>25304</v>
      </c>
      <c r="C58" s="8" t="s">
        <v>57</v>
      </c>
      <c r="D58" s="53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3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3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3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3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3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3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3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3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3">
        <v>110444.03</v>
      </c>
      <c r="E79" s="9"/>
    </row>
    <row r="80" spans="1:5" x14ac:dyDescent="0.25">
      <c r="A80" s="10" t="s">
        <v>212</v>
      </c>
      <c r="B80" s="10">
        <v>28601</v>
      </c>
      <c r="C80" s="8" t="s">
        <v>77</v>
      </c>
      <c r="D80" s="53"/>
      <c r="E80" s="9"/>
    </row>
    <row r="81" spans="1:5" x14ac:dyDescent="0.25">
      <c r="A81" s="10"/>
      <c r="B81" s="10">
        <v>28602</v>
      </c>
      <c r="C81" s="8" t="s">
        <v>78</v>
      </c>
      <c r="D81" s="53"/>
      <c r="E81" s="9"/>
    </row>
    <row r="82" spans="1:5" ht="30" x14ac:dyDescent="0.25">
      <c r="A82" s="10"/>
      <c r="B82" s="10">
        <v>28701</v>
      </c>
      <c r="C82" s="8" t="s">
        <v>79</v>
      </c>
      <c r="D82" s="53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3"/>
      <c r="E83" s="9"/>
    </row>
    <row r="84" spans="1:5" x14ac:dyDescent="0.25">
      <c r="A84" s="10"/>
      <c r="B84" s="10">
        <v>28704</v>
      </c>
      <c r="C84" s="8" t="s">
        <v>81</v>
      </c>
      <c r="D84" s="53"/>
      <c r="E84" s="9"/>
    </row>
    <row r="85" spans="1:5" x14ac:dyDescent="0.25">
      <c r="A85" s="10"/>
      <c r="B85" s="10">
        <v>28705</v>
      </c>
      <c r="C85" s="8" t="s">
        <v>82</v>
      </c>
      <c r="D85" s="53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3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3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0">
        <v>31101</v>
      </c>
      <c r="C94" s="8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3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3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3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3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3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3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3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3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3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3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3"/>
      <c r="E122" s="9"/>
      <c r="G122"/>
      <c r="H122"/>
      <c r="I122"/>
    </row>
    <row r="123" spans="1:9" s="1" customFormat="1" x14ac:dyDescent="0.25">
      <c r="A123" s="10"/>
      <c r="B123" s="51">
        <v>36307</v>
      </c>
      <c r="C123" s="52" t="s">
        <v>357</v>
      </c>
      <c r="D123" s="53">
        <v>6199.84</v>
      </c>
      <c r="E123" s="9"/>
      <c r="G123"/>
      <c r="H123"/>
      <c r="I123"/>
    </row>
    <row r="124" spans="1:9" s="1" customFormat="1" x14ac:dyDescent="0.25">
      <c r="A124" s="10"/>
      <c r="B124" s="51">
        <v>36401</v>
      </c>
      <c r="C124" s="52"/>
      <c r="D124" s="53"/>
      <c r="E124" s="9"/>
      <c r="G124"/>
      <c r="H124"/>
      <c r="I124"/>
    </row>
    <row r="125" spans="1:9" s="1" customFormat="1" x14ac:dyDescent="0.25">
      <c r="A125" s="10" t="s">
        <v>234</v>
      </c>
      <c r="B125" s="51">
        <v>36403</v>
      </c>
      <c r="C125" s="52" t="s">
        <v>113</v>
      </c>
      <c r="D125" s="53"/>
      <c r="E125" s="9"/>
      <c r="G125"/>
      <c r="H125"/>
      <c r="I125"/>
    </row>
    <row r="126" spans="1:9" s="1" customFormat="1" x14ac:dyDescent="0.25">
      <c r="A126" s="10" t="s">
        <v>241</v>
      </c>
      <c r="B126" s="51">
        <v>37101</v>
      </c>
      <c r="C126" s="52" t="s">
        <v>114</v>
      </c>
      <c r="D126" s="53"/>
      <c r="E126" s="9"/>
      <c r="G126"/>
      <c r="H126"/>
      <c r="I126"/>
    </row>
    <row r="127" spans="1:9" s="1" customFormat="1" x14ac:dyDescent="0.25">
      <c r="A127" s="10" t="s">
        <v>242</v>
      </c>
      <c r="B127" s="51">
        <v>37102</v>
      </c>
      <c r="C127" s="52" t="s">
        <v>115</v>
      </c>
      <c r="D127" s="53"/>
      <c r="E127" s="9"/>
      <c r="G127"/>
      <c r="H127"/>
      <c r="I127"/>
    </row>
    <row r="128" spans="1:9" s="1" customFormat="1" x14ac:dyDescent="0.25">
      <c r="A128" s="10" t="s">
        <v>243</v>
      </c>
      <c r="B128" s="51">
        <v>37104</v>
      </c>
      <c r="C128" s="52" t="s">
        <v>116</v>
      </c>
      <c r="D128" s="53"/>
      <c r="E128" s="9"/>
      <c r="G128"/>
      <c r="H128"/>
      <c r="I128"/>
    </row>
    <row r="129" spans="1:9" s="1" customFormat="1" x14ac:dyDescent="0.25">
      <c r="A129" s="10" t="s">
        <v>244</v>
      </c>
      <c r="B129" s="51">
        <v>37105</v>
      </c>
      <c r="C129" s="52" t="s">
        <v>117</v>
      </c>
      <c r="D129" s="53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1">
        <v>37106</v>
      </c>
      <c r="C130" s="52" t="s">
        <v>118</v>
      </c>
      <c r="D130" s="53"/>
      <c r="E130" s="9"/>
      <c r="G130"/>
      <c r="H130"/>
      <c r="I130"/>
    </row>
    <row r="131" spans="1:9" s="1" customFormat="1" x14ac:dyDescent="0.25">
      <c r="A131" s="10"/>
      <c r="B131" s="51">
        <v>37201</v>
      </c>
      <c r="C131" s="52" t="s">
        <v>358</v>
      </c>
      <c r="D131" s="53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1">
        <v>37299</v>
      </c>
      <c r="C135" s="52" t="s">
        <v>359</v>
      </c>
      <c r="D135" s="53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1">
        <v>39101</v>
      </c>
      <c r="C136" s="52" t="s">
        <v>122</v>
      </c>
      <c r="D136" s="53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1">
        <v>39201</v>
      </c>
      <c r="C137" s="52" t="s">
        <v>123</v>
      </c>
      <c r="D137" s="53">
        <v>300406.05</v>
      </c>
      <c r="E137" s="9"/>
      <c r="G137"/>
      <c r="H137"/>
      <c r="I137"/>
    </row>
    <row r="138" spans="1:9" s="1" customFormat="1" x14ac:dyDescent="0.25">
      <c r="A138" s="10"/>
      <c r="B138" s="51">
        <v>39301</v>
      </c>
      <c r="C138" s="52"/>
      <c r="D138" s="53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1">
        <v>39501</v>
      </c>
      <c r="C139" s="52" t="s">
        <v>124</v>
      </c>
      <c r="D139" s="53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3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3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3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3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3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0">
        <v>41103</v>
      </c>
      <c r="C147" s="8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3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3" t="s">
        <v>138</v>
      </c>
      <c r="D158" s="14"/>
      <c r="E158" s="14"/>
      <c r="G158"/>
      <c r="H158"/>
      <c r="I158"/>
    </row>
    <row r="159" spans="1:9" s="1" customFormat="1" x14ac:dyDescent="0.25">
      <c r="A159" s="11"/>
      <c r="B159" s="11" t="s">
        <v>298</v>
      </c>
      <c r="C159" s="13" t="s">
        <v>299</v>
      </c>
      <c r="D159" s="14">
        <v>133000</v>
      </c>
      <c r="E159" s="14"/>
      <c r="G159"/>
      <c r="H159"/>
      <c r="I159"/>
    </row>
    <row r="160" spans="1:9" s="1" customFormat="1" x14ac:dyDescent="0.25">
      <c r="A160" s="10"/>
      <c r="B160" s="10"/>
      <c r="C160" s="8" t="s">
        <v>18</v>
      </c>
      <c r="D160" s="15"/>
      <c r="E160" s="16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8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8" t="s">
        <v>18</v>
      </c>
      <c r="D162" s="17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8" t="s">
        <v>143</v>
      </c>
      <c r="D163" s="10"/>
      <c r="E163" s="17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8" t="s">
        <v>145</v>
      </c>
      <c r="D165" s="17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8" t="s">
        <v>143</v>
      </c>
      <c r="D166" s="10"/>
      <c r="E166" s="17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18">
        <f>+E9-E16</f>
        <v>265529192.69000006</v>
      </c>
      <c r="E168" s="18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37"/>
      <c r="G172"/>
      <c r="H172"/>
      <c r="I172"/>
    </row>
    <row r="173" spans="1:9" s="1" customFormat="1" x14ac:dyDescent="0.25">
      <c r="A173"/>
      <c r="B173"/>
      <c r="C173"/>
      <c r="D173"/>
      <c r="E173" s="37"/>
      <c r="G173"/>
      <c r="H173"/>
      <c r="I173"/>
    </row>
    <row r="176" spans="1:9" s="1" customFormat="1" ht="26.25" x14ac:dyDescent="0.25">
      <c r="A176" s="23" t="s">
        <v>261</v>
      </c>
      <c r="B176" s="11">
        <v>6</v>
      </c>
      <c r="C176" s="5" t="s">
        <v>148</v>
      </c>
      <c r="D176" s="12">
        <f>SUM(D177:D195)</f>
        <v>76009.97</v>
      </c>
      <c r="E176" s="19"/>
      <c r="G176"/>
      <c r="H176"/>
      <c r="I176"/>
    </row>
    <row r="177" spans="1:9" s="1" customFormat="1" x14ac:dyDescent="0.25">
      <c r="A177" s="26">
        <v>1206010007</v>
      </c>
      <c r="B177" s="10">
        <v>61101</v>
      </c>
      <c r="C177" s="8" t="s">
        <v>10</v>
      </c>
      <c r="D177" s="9"/>
      <c r="E177" s="20"/>
      <c r="G177"/>
      <c r="H177"/>
      <c r="I177"/>
    </row>
    <row r="178" spans="1:9" s="1" customFormat="1" x14ac:dyDescent="0.25">
      <c r="A178" s="26">
        <v>1206010004</v>
      </c>
      <c r="B178" s="10">
        <v>61301</v>
      </c>
      <c r="C178" s="8" t="s">
        <v>149</v>
      </c>
      <c r="D178" s="9"/>
      <c r="E178" s="20"/>
      <c r="G178"/>
      <c r="H178"/>
      <c r="I178"/>
    </row>
    <row r="179" spans="1:9" s="1" customFormat="1" x14ac:dyDescent="0.25">
      <c r="A179" s="26">
        <v>1206010007</v>
      </c>
      <c r="B179" s="10">
        <v>61401</v>
      </c>
      <c r="C179" s="8" t="s">
        <v>4</v>
      </c>
      <c r="D179" s="9"/>
      <c r="E179" s="20"/>
      <c r="G179"/>
      <c r="H179"/>
      <c r="I179"/>
    </row>
    <row r="180" spans="1:9" s="1" customFormat="1" ht="30" x14ac:dyDescent="0.25">
      <c r="A180" s="26">
        <v>1206010001</v>
      </c>
      <c r="B180" s="10">
        <v>61901</v>
      </c>
      <c r="C180" s="8" t="s">
        <v>150</v>
      </c>
      <c r="D180" s="9"/>
      <c r="E180" s="20"/>
      <c r="G180"/>
      <c r="H180"/>
      <c r="I180"/>
    </row>
    <row r="181" spans="1:9" s="1" customFormat="1" x14ac:dyDescent="0.25">
      <c r="A181" s="26">
        <v>1206010002</v>
      </c>
      <c r="B181" s="10">
        <v>62101</v>
      </c>
      <c r="C181" s="8" t="s">
        <v>6</v>
      </c>
      <c r="D181" s="53">
        <v>55460</v>
      </c>
      <c r="E181" s="20"/>
      <c r="G181"/>
      <c r="H181"/>
      <c r="I181"/>
    </row>
    <row r="182" spans="1:9" s="1" customFormat="1" x14ac:dyDescent="0.25">
      <c r="A182" s="26">
        <v>1206010002</v>
      </c>
      <c r="B182" s="10">
        <v>62301</v>
      </c>
      <c r="C182" s="8" t="s">
        <v>151</v>
      </c>
      <c r="D182" s="9"/>
      <c r="E182" s="20"/>
      <c r="G182"/>
      <c r="H182"/>
      <c r="I182"/>
    </row>
    <row r="183" spans="1:9" s="1" customFormat="1" x14ac:dyDescent="0.25">
      <c r="A183" s="26">
        <v>1206010003</v>
      </c>
      <c r="B183" s="10">
        <v>64101</v>
      </c>
      <c r="C183" s="8" t="s">
        <v>152</v>
      </c>
      <c r="D183" s="9"/>
      <c r="E183" s="20"/>
      <c r="G183"/>
      <c r="H183"/>
      <c r="I183"/>
    </row>
    <row r="184" spans="1:9" s="1" customFormat="1" x14ac:dyDescent="0.25">
      <c r="A184" s="26"/>
      <c r="B184" s="51">
        <v>64701</v>
      </c>
      <c r="C184" s="52" t="s">
        <v>360</v>
      </c>
      <c r="D184" s="53">
        <v>20549.97</v>
      </c>
      <c r="E184" s="20"/>
      <c r="G184"/>
      <c r="H184"/>
      <c r="I184"/>
    </row>
    <row r="185" spans="1:9" s="1" customFormat="1" x14ac:dyDescent="0.25">
      <c r="A185" s="26">
        <v>1206010003</v>
      </c>
      <c r="B185" s="51">
        <v>64801</v>
      </c>
      <c r="C185" s="52" t="s">
        <v>153</v>
      </c>
      <c r="D185" s="53"/>
      <c r="E185" s="20"/>
      <c r="G185"/>
      <c r="H185"/>
      <c r="I185"/>
    </row>
    <row r="186" spans="1:9" s="1" customFormat="1" x14ac:dyDescent="0.25">
      <c r="A186" s="26">
        <v>1206010001</v>
      </c>
      <c r="B186" s="10">
        <v>65201</v>
      </c>
      <c r="C186" s="8" t="s">
        <v>154</v>
      </c>
      <c r="D186" s="9"/>
      <c r="E186" s="20"/>
      <c r="G186"/>
      <c r="H186"/>
      <c r="I186"/>
    </row>
    <row r="187" spans="1:9" s="1" customFormat="1" x14ac:dyDescent="0.25">
      <c r="A187" s="26">
        <v>1206010001</v>
      </c>
      <c r="B187" s="10">
        <v>65401</v>
      </c>
      <c r="C187" s="8" t="s">
        <v>155</v>
      </c>
      <c r="D187" s="9"/>
      <c r="E187" s="20"/>
      <c r="G187"/>
      <c r="H187"/>
      <c r="I187"/>
    </row>
    <row r="188" spans="1:9" s="1" customFormat="1" x14ac:dyDescent="0.25">
      <c r="A188" s="26">
        <v>1206010006</v>
      </c>
      <c r="B188" s="10">
        <v>65501</v>
      </c>
      <c r="C188" s="8" t="s">
        <v>156</v>
      </c>
      <c r="D188" s="9"/>
      <c r="E188" s="20"/>
      <c r="G188"/>
      <c r="H188"/>
      <c r="I188"/>
    </row>
    <row r="189" spans="1:9" s="1" customFormat="1" x14ac:dyDescent="0.25">
      <c r="A189" s="26">
        <v>1206010001</v>
      </c>
      <c r="B189" s="10">
        <v>65601</v>
      </c>
      <c r="C189" s="8" t="s">
        <v>157</v>
      </c>
      <c r="D189" s="9"/>
      <c r="E189" s="20"/>
      <c r="G189"/>
      <c r="H189"/>
      <c r="I189"/>
    </row>
    <row r="190" spans="1:9" s="1" customFormat="1" x14ac:dyDescent="0.25">
      <c r="A190" s="26">
        <v>1206010008</v>
      </c>
      <c r="B190" s="10">
        <v>65701</v>
      </c>
      <c r="C190" s="8" t="s">
        <v>5</v>
      </c>
      <c r="D190" s="9"/>
      <c r="E190" s="20"/>
      <c r="G190"/>
      <c r="H190"/>
      <c r="I190"/>
    </row>
    <row r="191" spans="1:9" s="1" customFormat="1" x14ac:dyDescent="0.25">
      <c r="A191" s="26">
        <v>1206010001</v>
      </c>
      <c r="B191" s="10">
        <v>65801</v>
      </c>
      <c r="C191" s="8" t="s">
        <v>158</v>
      </c>
      <c r="D191" s="9"/>
      <c r="E191" s="20"/>
      <c r="G191"/>
      <c r="H191"/>
      <c r="I191"/>
    </row>
    <row r="192" spans="1:9" s="1" customFormat="1" x14ac:dyDescent="0.25">
      <c r="A192" s="26">
        <v>1206980001</v>
      </c>
      <c r="B192" s="10">
        <v>66201</v>
      </c>
      <c r="C192" s="8" t="s">
        <v>8</v>
      </c>
      <c r="D192" s="9"/>
      <c r="E192" s="20"/>
      <c r="G192"/>
      <c r="H192"/>
      <c r="I192"/>
    </row>
    <row r="193" spans="1:9" s="1" customFormat="1" x14ac:dyDescent="0.25">
      <c r="A193" s="26">
        <v>1208010003</v>
      </c>
      <c r="B193" s="10">
        <v>68301</v>
      </c>
      <c r="C193" s="8" t="s">
        <v>159</v>
      </c>
      <c r="D193" s="9"/>
      <c r="E193" s="20"/>
      <c r="G193"/>
      <c r="H193"/>
      <c r="I193"/>
    </row>
    <row r="194" spans="1:9" s="1" customFormat="1" x14ac:dyDescent="0.25">
      <c r="A194" s="26">
        <v>1206020002</v>
      </c>
      <c r="B194" s="10">
        <v>69201</v>
      </c>
      <c r="C194" s="8" t="s">
        <v>160</v>
      </c>
      <c r="D194" s="9"/>
      <c r="E194" s="20"/>
      <c r="G194"/>
      <c r="H194"/>
      <c r="I194"/>
    </row>
    <row r="195" spans="1:9" s="1" customFormat="1" x14ac:dyDescent="0.25">
      <c r="A195" s="26">
        <v>1206980004</v>
      </c>
      <c r="B195" s="10">
        <v>69502</v>
      </c>
      <c r="C195" s="8" t="s">
        <v>7</v>
      </c>
      <c r="D195" s="9"/>
      <c r="E195" s="20"/>
      <c r="G195"/>
      <c r="H195"/>
      <c r="I195"/>
    </row>
    <row r="196" spans="1:9" s="1" customFormat="1" x14ac:dyDescent="0.25">
      <c r="A196" s="27"/>
      <c r="B196" s="11">
        <v>7</v>
      </c>
      <c r="C196" s="5" t="s">
        <v>139</v>
      </c>
      <c r="D196" s="12">
        <f>SUM(D197:D198)</f>
        <v>0</v>
      </c>
      <c r="E196" s="25"/>
      <c r="G196"/>
      <c r="H196"/>
      <c r="I196"/>
    </row>
    <row r="197" spans="1:9" s="1" customFormat="1" ht="30" x14ac:dyDescent="0.25">
      <c r="A197" s="27" t="s">
        <v>262</v>
      </c>
      <c r="B197" s="10">
        <v>71201</v>
      </c>
      <c r="C197" s="8" t="s">
        <v>140</v>
      </c>
      <c r="D197" s="24"/>
      <c r="E197" s="25"/>
      <c r="G197"/>
      <c r="H197"/>
      <c r="I197"/>
    </row>
    <row r="198" spans="1:9" s="1" customFormat="1" x14ac:dyDescent="0.25">
      <c r="A198" s="27" t="s">
        <v>263</v>
      </c>
      <c r="B198" s="10">
        <v>71501</v>
      </c>
      <c r="C198" s="8" t="s">
        <v>141</v>
      </c>
      <c r="D198" s="24"/>
      <c r="E198" s="25"/>
      <c r="G198"/>
      <c r="H198"/>
      <c r="I198"/>
    </row>
    <row r="199" spans="1:9" s="1" customFormat="1" x14ac:dyDescent="0.25">
      <c r="A199" s="28"/>
      <c r="B199" s="11"/>
      <c r="C199" s="13"/>
      <c r="D199" s="6">
        <f>+D176+D196</f>
        <v>76009.97</v>
      </c>
      <c r="E199" s="19"/>
      <c r="G199"/>
      <c r="H199"/>
      <c r="I199"/>
    </row>
    <row r="200" spans="1:9" s="1" customFormat="1" x14ac:dyDescent="0.25">
      <c r="A200"/>
      <c r="B200"/>
      <c r="C200" s="2" t="s">
        <v>351</v>
      </c>
      <c r="E200" s="21"/>
      <c r="G200"/>
      <c r="H200"/>
      <c r="I200"/>
    </row>
    <row r="201" spans="1:9" s="1" customFormat="1" x14ac:dyDescent="0.25">
      <c r="A201"/>
      <c r="B201"/>
      <c r="C201" s="2" t="s">
        <v>9</v>
      </c>
      <c r="E201" s="21"/>
      <c r="G201"/>
      <c r="H201"/>
      <c r="I201"/>
    </row>
    <row r="202" spans="1:9" s="1" customFormat="1" x14ac:dyDescent="0.25">
      <c r="A202"/>
      <c r="B202"/>
      <c r="C202"/>
      <c r="D202"/>
      <c r="E202" s="22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47" t="s">
        <v>330</v>
      </c>
      <c r="B4" s="47" t="s">
        <v>331</v>
      </c>
      <c r="C4" s="47" t="s">
        <v>332</v>
      </c>
      <c r="D4" s="48" t="s">
        <v>333</v>
      </c>
      <c r="E4" s="47" t="s">
        <v>334</v>
      </c>
      <c r="F4" s="47" t="s">
        <v>335</v>
      </c>
      <c r="G4" s="47" t="s">
        <v>336</v>
      </c>
    </row>
    <row r="5" spans="1:7" ht="62.25" customHeight="1" x14ac:dyDescent="0.25">
      <c r="A5" s="26">
        <v>2087</v>
      </c>
      <c r="B5" s="8" t="s">
        <v>337</v>
      </c>
      <c r="C5" s="45" t="s">
        <v>344</v>
      </c>
      <c r="D5" s="8" t="s">
        <v>338</v>
      </c>
      <c r="E5" s="10" t="s">
        <v>339</v>
      </c>
      <c r="F5" s="10" t="s">
        <v>340</v>
      </c>
      <c r="G5" s="46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9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294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367723277.89999998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8997398.7300000004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-158132795.69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40055818.340000004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445602394.88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1010417526.0600001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11198699.710000001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11198699.710000001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11198699.710000001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</f>
        <v>-329831588.86000001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999218826.34999979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902513665.79999995</v>
      </c>
      <c r="E9" s="71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528395466.38999999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6064229.6500000004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330691.86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1"/>
      <c r="B16" s="51"/>
      <c r="C16" s="63" t="s">
        <v>19</v>
      </c>
      <c r="D16" s="64">
        <f>+D18+D22+D23+D33+D40+D41+D42+D44+D45+D47+D48+D49+D50+D51+D53+D54+D52+D58+D64+D67+D70+D77+D82+D84+D85+D88+D91+D97+D100+D103+D110+D116+D142+D147+D184+D188+D202</f>
        <v>78422237.679999992</v>
      </c>
      <c r="E16" s="64">
        <f>+D16</f>
        <v>78422237.679999992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31693384.159999996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950000+19170586.2</f>
        <v>20120586.199999999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67355+1786907.68</f>
        <v>1854262.68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67450+1796696.63</f>
        <v>1864146.63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10450+248938.65</f>
        <v>259388.65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19288.66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48777.09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1408125.51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654293.94999999995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8544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488754.68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273230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>
        <v>28000</v>
      </c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569693.56999999995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1369799.12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103209.61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136486.66+160341.77</f>
        <v>296828.43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>
        <v>861768.21</v>
      </c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117410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/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/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2442883.2000000002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/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>
        <v>33830</v>
      </c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>
        <v>156940</v>
      </c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/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/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>
        <v>33400000</v>
      </c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>
        <v>15750</v>
      </c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/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/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508591.8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/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>
        <v>188800</v>
      </c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68"/>
      <c r="E164" s="68"/>
      <c r="G164"/>
      <c r="H164"/>
      <c r="I164"/>
    </row>
    <row r="165" spans="1:9" s="1" customFormat="1" x14ac:dyDescent="0.25">
      <c r="A165" s="51"/>
      <c r="B165" s="51" t="s">
        <v>298</v>
      </c>
      <c r="C165" s="52" t="s">
        <v>299</v>
      </c>
      <c r="D165" s="68"/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824091428.12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1807937.53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/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>
        <v>1746558.53</v>
      </c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>
        <v>61379</v>
      </c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x14ac:dyDescent="0.25">
      <c r="A205" s="27"/>
      <c r="B205" s="51">
        <v>7</v>
      </c>
      <c r="C205" s="63" t="s">
        <v>139</v>
      </c>
      <c r="D205" s="57">
        <f>SUM(D206:D207)</f>
        <v>0</v>
      </c>
      <c r="E205" s="25"/>
      <c r="G205"/>
      <c r="H205"/>
      <c r="I205"/>
    </row>
    <row r="206" spans="1:9" s="1" customFormat="1" ht="30" x14ac:dyDescent="0.25">
      <c r="A206" s="27" t="s">
        <v>262</v>
      </c>
      <c r="B206" s="10">
        <v>71201</v>
      </c>
      <c r="C206" s="8" t="s">
        <v>140</v>
      </c>
      <c r="D206" s="24"/>
      <c r="E206" s="25"/>
      <c r="G206"/>
      <c r="H206"/>
      <c r="I206"/>
    </row>
    <row r="207" spans="1:9" s="1" customFormat="1" x14ac:dyDescent="0.25">
      <c r="A207" s="27" t="s">
        <v>263</v>
      </c>
      <c r="B207" s="10">
        <v>71501</v>
      </c>
      <c r="C207" s="8" t="s">
        <v>141</v>
      </c>
      <c r="D207" s="24"/>
      <c r="E207" s="25"/>
      <c r="G207"/>
      <c r="H207"/>
      <c r="I207"/>
    </row>
    <row r="208" spans="1:9" s="1" customFormat="1" x14ac:dyDescent="0.25">
      <c r="A208" s="72"/>
      <c r="B208" s="51"/>
      <c r="C208" s="52"/>
      <c r="D208" s="71">
        <f>+D182+D205</f>
        <v>1807937.53</v>
      </c>
      <c r="E208" s="19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1"/>
      <c r="G209"/>
      <c r="H209"/>
      <c r="I209"/>
    </row>
    <row r="210" spans="1:9" s="1" customFormat="1" x14ac:dyDescent="0.25">
      <c r="A210"/>
      <c r="B210"/>
      <c r="C210" s="2" t="s">
        <v>9</v>
      </c>
      <c r="E210" s="21"/>
      <c r="G210"/>
      <c r="H210"/>
      <c r="I210"/>
    </row>
    <row r="211" spans="1:9" s="1" customFormat="1" x14ac:dyDescent="0.25">
      <c r="A211"/>
      <c r="B211"/>
      <c r="C211"/>
      <c r="D211"/>
      <c r="E211" s="22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28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347054693.31999999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10637127.640000001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-159810991.62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40779054.32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445595916.57999998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1125340172.1500001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96395468.930000007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96401737.350000009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96401737.350000009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</f>
        <v>-300111980.41000003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1028938434.7999997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377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+D18+D22+D23+D25+D28+D33+D40+D41+D42+D44+D45+D47+D48+D49+D50+D51+D52+D53+D58+D64+D67+D77+D84+D89+D91+D92+D93+D94+D95+D97+D99+D104+D109+D131+D132+D142+D146+D165+D183+D205</f>
        <v>51075848.859999992</v>
      </c>
      <c r="E16" s="64">
        <f>+D16</f>
        <v>51075848.859999992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31957563.179999996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19194002.86+948333.33</f>
        <v>20142336.189999998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30000</v>
      </c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1801471.71+67236.83</f>
        <v>1868708.54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1811281.22+67331.67</f>
        <v>1878612.89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250473.89+10431.67</f>
        <v>260905.56000000003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6792.96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33654.25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1106158.03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1711608.39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6863+2000</f>
        <v>8863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f>324500+9300</f>
        <v>333800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>
        <v>488894.3</v>
      </c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142192+136160</f>
        <v>278352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19430.52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746770.61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239337.94+13556.59</f>
        <v>252894.53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153733.45+224986.66</f>
        <v>378720.11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>
        <v>36000</v>
      </c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5937.68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>
        <v>14700</v>
      </c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12051.14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27918</v>
      </c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1933312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>
        <v>54190</v>
      </c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/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/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>
        <v>76700</v>
      </c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>
        <v>12250</v>
      </c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/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/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>
        <f>1200000+440000</f>
        <v>1640000</v>
      </c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>
        <f>3120000+1000000</f>
        <v>4120000</v>
      </c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495600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>
        <v>56618.05</v>
      </c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/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73"/>
      <c r="E164" s="68"/>
      <c r="G164"/>
      <c r="H164"/>
      <c r="I164"/>
    </row>
    <row r="165" spans="1:9" s="1" customFormat="1" x14ac:dyDescent="0.25">
      <c r="A165" s="51"/>
      <c r="B165" s="51" t="s">
        <v>379</v>
      </c>
      <c r="C165" s="52"/>
      <c r="D165" s="73">
        <v>138000</v>
      </c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857084184.32000005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218182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>
        <v>218182</v>
      </c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/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/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ht="30" x14ac:dyDescent="0.25">
      <c r="A205" s="26"/>
      <c r="B205" s="10">
        <v>69601</v>
      </c>
      <c r="C205" s="8" t="s">
        <v>378</v>
      </c>
      <c r="D205" s="53">
        <v>4381512.22</v>
      </c>
      <c r="E205" s="20"/>
      <c r="G205"/>
      <c r="H205"/>
      <c r="I205"/>
    </row>
    <row r="206" spans="1:9" s="1" customFormat="1" x14ac:dyDescent="0.25">
      <c r="A206" s="27"/>
      <c r="B206" s="51">
        <v>7</v>
      </c>
      <c r="C206" s="63" t="s">
        <v>139</v>
      </c>
      <c r="D206" s="57">
        <f>SUM(D207:D208)</f>
        <v>0</v>
      </c>
      <c r="E206" s="25"/>
      <c r="G206"/>
      <c r="H206"/>
      <c r="I206"/>
    </row>
    <row r="207" spans="1:9" s="1" customFormat="1" ht="30" x14ac:dyDescent="0.25">
      <c r="A207" s="27" t="s">
        <v>262</v>
      </c>
      <c r="B207" s="10">
        <v>71201</v>
      </c>
      <c r="C207" s="8" t="s">
        <v>140</v>
      </c>
      <c r="D207" s="24"/>
      <c r="E207" s="25"/>
      <c r="G207"/>
      <c r="H207"/>
      <c r="I207"/>
    </row>
    <row r="208" spans="1:9" s="1" customFormat="1" x14ac:dyDescent="0.25">
      <c r="A208" s="27" t="s">
        <v>263</v>
      </c>
      <c r="B208" s="10">
        <v>71501</v>
      </c>
      <c r="C208" s="8" t="s">
        <v>141</v>
      </c>
      <c r="D208" s="24"/>
      <c r="E208" s="25"/>
      <c r="G208"/>
      <c r="H208"/>
      <c r="I208"/>
    </row>
    <row r="209" spans="1:9" s="1" customFormat="1" x14ac:dyDescent="0.25">
      <c r="A209" s="72"/>
      <c r="B209" s="51"/>
      <c r="C209" s="52"/>
      <c r="D209" s="71">
        <f>+D182+D206</f>
        <v>218182</v>
      </c>
      <c r="E209" s="19"/>
      <c r="G209"/>
      <c r="H209"/>
      <c r="I209"/>
    </row>
    <row r="210" spans="1:9" s="1" customFormat="1" x14ac:dyDescent="0.25">
      <c r="A210"/>
      <c r="B210"/>
      <c r="C210" s="2" t="s">
        <v>351</v>
      </c>
      <c r="E210" s="21"/>
      <c r="G210"/>
      <c r="H210"/>
      <c r="I210"/>
    </row>
    <row r="211" spans="1:9" s="1" customFormat="1" x14ac:dyDescent="0.25">
      <c r="A211"/>
      <c r="B211"/>
      <c r="C211" s="2" t="s">
        <v>9</v>
      </c>
      <c r="E211" s="21"/>
      <c r="G211"/>
      <c r="H211"/>
      <c r="I211"/>
    </row>
    <row r="212" spans="1:9" s="1" customFormat="1" x14ac:dyDescent="0.25">
      <c r="A212"/>
      <c r="B212"/>
      <c r="C212"/>
      <c r="D212"/>
      <c r="E212" s="2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+D18+D22+D23+D25+D29+D33+D34+D35+D40+D41+D42+D44+D45+D46+D47+D48+D49+D50+D51+D53+D57+D58+D64+D67+D77+D78+D82+D84+D88+D91+D92+D94+D95+D96+D98+D99+D112+D117+D128+D136+D147+D148+D153+D186+D200</f>
        <v>134193899.59000002</v>
      </c>
      <c r="E16" s="64">
        <f>+D16</f>
        <v>134193899.59000002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54430520.339999996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74">
        <f>19021936.2+950000</f>
        <v>19971936.199999999</v>
      </c>
      <c r="E18" s="77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5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74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77">
        <v>412551.91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74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74">
        <v>15623472.210000001</v>
      </c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74">
        <v>6642635</v>
      </c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76">
        <f>1790548.39+67355</f>
        <v>1857903.39</v>
      </c>
      <c r="E40" s="77"/>
    </row>
    <row r="41" spans="1:5" x14ac:dyDescent="0.25">
      <c r="A41" s="10" t="s">
        <v>181</v>
      </c>
      <c r="B41" s="10">
        <v>15201</v>
      </c>
      <c r="C41" s="8" t="s">
        <v>37</v>
      </c>
      <c r="D41" s="74">
        <f>1800342.48+67450</f>
        <v>1867792.48</v>
      </c>
      <c r="E41" s="77"/>
    </row>
    <row r="42" spans="1:5" ht="30" x14ac:dyDescent="0.25">
      <c r="A42" s="10"/>
      <c r="B42" s="10">
        <v>15301</v>
      </c>
      <c r="C42" s="8" t="s">
        <v>38</v>
      </c>
      <c r="D42" s="74">
        <f>248779.15+10450</f>
        <v>259229.15</v>
      </c>
      <c r="E42" s="77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76">
        <v>18889.310000000001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74">
        <v>57143.86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79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74">
        <v>1275905.67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74">
        <v>1954792.84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74">
        <f>900+5940</f>
        <v>6840</v>
      </c>
      <c r="E49" s="78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78">
        <f>1000+2000</f>
        <v>3000</v>
      </c>
      <c r="E50" s="78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77">
        <v>99200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77">
        <f>954600+10000+14830+16050+47920</f>
        <v>1043400</v>
      </c>
      <c r="E53" s="78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79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74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77">
        <v>2108890.64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77">
        <v>753330.02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77">
        <f>937996.28+27980.94</f>
        <v>965977.22</v>
      </c>
      <c r="E77" s="7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77">
        <v>772900</v>
      </c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77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74">
        <f>153733.45+88500</f>
        <v>242233.45</v>
      </c>
      <c r="E84" s="77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77">
        <v>120000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77">
        <f>E91+56640+1062</f>
        <v>57702</v>
      </c>
      <c r="E91" s="7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78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78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78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78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74">
        <v>923609.59999999998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74">
        <v>750303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74">
        <v>66785036.799999997</v>
      </c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78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78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78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78">
        <v>3318.4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77">
        <v>177000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77">
        <v>24780</v>
      </c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773966133.59000003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1003200.06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1003200.06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1003200.06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+D46+D49+D50+D53+D57+D77+D91+D92+D94+D95+D96+D117+D128+D136+D204+D204</f>
        <v>193193.43</v>
      </c>
      <c r="E16" s="64">
        <f>+D16</f>
        <v>193193.43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0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/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/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/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/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/>
      <c r="E41" s="53"/>
    </row>
    <row r="42" spans="1:5" ht="30" x14ac:dyDescent="0.25">
      <c r="A42" s="10"/>
      <c r="B42" s="10">
        <v>15301</v>
      </c>
      <c r="C42" s="8" t="s">
        <v>38</v>
      </c>
      <c r="D42" s="53"/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/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80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/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/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1000+2000</f>
        <v>3000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10000+14830+16050+47920</f>
        <v>88800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/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27980.94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/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1062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/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/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907966839.75000012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0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/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0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386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961181451.8900001</v>
      </c>
      <c r="E9" s="71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594326675.20000005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15360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1470370.94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1"/>
      <c r="B16" s="51"/>
      <c r="C16" s="63" t="s">
        <v>19</v>
      </c>
      <c r="D16" s="64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64">
        <f>+D16</f>
        <v>60731812.020000011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32579590.519999996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925000+19134336.2</f>
        <v>20059336.199999999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210000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252468.84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65582.5+1814753.65</f>
        <v>1880336.15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65675+1824581.88</f>
        <v>1890256.88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10175+253017.45</f>
        <v>263192.45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19610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2250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525252.75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1596006.21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450+5940</f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1000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241900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465250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2060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>
        <v>525203</v>
      </c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781156.42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50688.42+26714.32</f>
        <v>77402.739999999991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>
        <v>13216</v>
      </c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80000+4812</f>
        <v>84812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15356.27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1846.06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1510.99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/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2154774.4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v>46152.31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>
        <v>173425.02</v>
      </c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743.4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1705.1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>
        <v>63720</v>
      </c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4000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f>629242.08+400</f>
        <v>629642.07999999996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124675.26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f>9897.84+17.7</f>
        <v>9915.5400000000009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f>7257+135.35</f>
        <v>7392.35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64546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f>309746.46+1434.37</f>
        <v>311180.83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67752.06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>
        <v>1687.4</v>
      </c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1500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/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57598.79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f>6914.8+284</f>
        <v>7198.8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>
        <v>412970.5</v>
      </c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>
        <v>21257.7</v>
      </c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f>166341.06+297</f>
        <v>166638.06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6811998.4+23290</f>
        <v>6835288.4000000004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>
        <f>112920.1+1085.01</f>
        <v>114005.11</v>
      </c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1293880.62+6395.9</f>
        <v>1300276.52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212618.3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>
        <v>4720</v>
      </c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f>122292.8+3072.01</f>
        <v>125364.81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>
        <v>164671.35999999999</v>
      </c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900449639.87000012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10554358.959999999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256520.2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8142395.2999999998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1453093.3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>
        <v>20576.84</v>
      </c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>
        <v>335455.12</v>
      </c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>
        <v>102070</v>
      </c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>
        <v>106188.2</v>
      </c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>
        <v>138060</v>
      </c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10554358.959999999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8</vt:i4>
      </vt:variant>
    </vt:vector>
  </HeadingPairs>
  <TitlesOfParts>
    <vt:vector size="33" baseType="lpstr">
      <vt:lpstr>Balance General ENERO 22</vt:lpstr>
      <vt:lpstr>Estado de Resultado ENERO 2022</vt:lpstr>
      <vt:lpstr>Balance General febrero 22 </vt:lpstr>
      <vt:lpstr>Estado de Resultado FEBRERO </vt:lpstr>
      <vt:lpstr>Balance General marzo 22</vt:lpstr>
      <vt:lpstr>Estado de Resultado MARZO2022</vt:lpstr>
      <vt:lpstr>Estado de Resultado ABRIL</vt:lpstr>
      <vt:lpstr>Estado de Resultado ABRIL 22</vt:lpstr>
      <vt:lpstr>Estado de Resultado Mayo22</vt:lpstr>
      <vt:lpstr>Balance General Mayo 22 </vt:lpstr>
      <vt:lpstr>Balance General JUNIO 22</vt:lpstr>
      <vt:lpstr>Estado de Resultado junio 22</vt:lpstr>
      <vt:lpstr>ESTADO DE RESULTADOS JULIO 22</vt:lpstr>
      <vt:lpstr>BALANCE GENERAL JULIO 2022</vt:lpstr>
      <vt:lpstr>ESTADO DE RESULTADO AGOSTO 2022</vt:lpstr>
      <vt:lpstr>BALANCE GENERAL AGOSTO 2022</vt:lpstr>
      <vt:lpstr>ESTADO DE RESULTADOS SEPT 2022</vt:lpstr>
      <vt:lpstr>BALANCE GENERAL SEPT.2022</vt:lpstr>
      <vt:lpstr>ESTADO DE RESULTADOS OCTU 2022</vt:lpstr>
      <vt:lpstr>BALANCE GENERAL OCTUBRE 2022</vt:lpstr>
      <vt:lpstr>ESTADO DE RESULTADOS DIC 2022</vt:lpstr>
      <vt:lpstr>Sheet4</vt:lpstr>
      <vt:lpstr>Bsalance General Marzo</vt:lpstr>
      <vt:lpstr>estado de resultado  marzo</vt:lpstr>
      <vt:lpstr>Hoja1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2022-11-09T19:49:02Z</cp:lastPrinted>
  <dcterms:created xsi:type="dcterms:W3CDTF">2018-04-03T17:21:59Z</dcterms:created>
  <dcterms:modified xsi:type="dcterms:W3CDTF">2024-09-04T18:27:42Z</dcterms:modified>
</cp:coreProperties>
</file>