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4" activeTab="4"/>
  </bookViews>
  <sheets>
    <sheet name="Balance General ENERO 22" sheetId="14" state="hidden" r:id="rId1"/>
    <sheet name="Balance General febrero 22 " sheetId="18" state="hidden" r:id="rId2"/>
    <sheet name="Balance General marzo 22" sheetId="20" state="hidden" r:id="rId3"/>
    <sheet name="Balance General Mayo 22 " sheetId="25" state="hidden" r:id="rId4"/>
    <sheet name="Balance General JUNIO 22" sheetId="27" r:id="rId5"/>
    <sheet name="Estado de Resultado ENERO 2022" sheetId="12" state="hidden" r:id="rId6"/>
    <sheet name="Estado de Resultado FEBRERO " sheetId="19" state="hidden" r:id="rId7"/>
    <sheet name="Estado de Resultado MARZO2022" sheetId="17" state="hidden" r:id="rId8"/>
    <sheet name="Estado de Resultado ABRIL" sheetId="21" state="hidden" r:id="rId9"/>
    <sheet name="Estado de Resultado ABRIL 22" sheetId="22" state="hidden" r:id="rId10"/>
    <sheet name="Hoja2" sheetId="23" state="hidden" r:id="rId11"/>
    <sheet name="Estado de Resultado Mayo22" sheetId="24" state="hidden" r:id="rId12"/>
    <sheet name="Estado de Resultado junio 22" sheetId="26" state="hidden" r:id="rId13"/>
    <sheet name="Bsalance General Marzo" sheetId="10" state="hidden" r:id="rId14"/>
    <sheet name="estado de resultado  marzo" sheetId="8" state="hidden" r:id="rId15"/>
    <sheet name="Hoja1" sheetId="7" state="hidden" r:id="rId16"/>
  </sheets>
  <externalReferences>
    <externalReference r:id="rId17"/>
    <externalReference r:id="rId18"/>
  </externalReferences>
  <definedNames>
    <definedName name="_xlnm.Print_Area" localSheetId="14">'estado de resultado  marzo'!$A$1:$E$204</definedName>
    <definedName name="_xlnm.Print_Area" localSheetId="8">'Estado de Resultado ABRIL'!$A$1:$E$216</definedName>
    <definedName name="_xlnm.Print_Area" localSheetId="9">'Estado de Resultado ABRIL 22'!$A$1:$E$216</definedName>
    <definedName name="_xlnm.Print_Area" localSheetId="5">'Estado de Resultado ENERO 2022'!$A$1:$E$211</definedName>
    <definedName name="_xlnm.Print_Area" localSheetId="6">'Estado de Resultado FEBRERO '!$A$1:$E$213</definedName>
    <definedName name="_xlnm.Print_Area" localSheetId="12">'Estado de Resultado junio 22'!$A$1:$E$216</definedName>
    <definedName name="_xlnm.Print_Area" localSheetId="7">'Estado de Resultado MARZO2022'!$A$1:$E$214</definedName>
    <definedName name="_xlnm.Print_Area" localSheetId="11">'Estado de Resultado Mayo22'!$A$1:$E$216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9" i="27" l="1"/>
  <c r="U40" i="27"/>
  <c r="T40" i="27"/>
  <c r="S40" i="27"/>
  <c r="Q40" i="27"/>
  <c r="P40" i="27"/>
  <c r="O40" i="27"/>
  <c r="M40" i="27"/>
  <c r="L40" i="27"/>
  <c r="K40" i="27"/>
  <c r="J40" i="27"/>
  <c r="I40" i="27"/>
  <c r="G40" i="27"/>
  <c r="F40" i="27"/>
  <c r="D40" i="27"/>
  <c r="C40" i="27"/>
  <c r="B40" i="27"/>
  <c r="Y39" i="27"/>
  <c r="H39" i="27"/>
  <c r="H40" i="27" s="1"/>
  <c r="C39" i="27"/>
  <c r="B39" i="27"/>
  <c r="Z38" i="27"/>
  <c r="Y38" i="27"/>
  <c r="H38" i="27"/>
  <c r="X37" i="27"/>
  <c r="Y37" i="27" s="1"/>
  <c r="W37" i="27"/>
  <c r="W40" i="27" s="1"/>
  <c r="V37" i="27"/>
  <c r="V40" i="27" s="1"/>
  <c r="T37" i="27"/>
  <c r="R37" i="27"/>
  <c r="R40" i="27" s="1"/>
  <c r="Q37" i="27"/>
  <c r="E37" i="27"/>
  <c r="C37" i="27"/>
  <c r="E36" i="27"/>
  <c r="E40" i="27" s="1"/>
  <c r="C36" i="27"/>
  <c r="Z30" i="27"/>
  <c r="Z33" i="27" s="1"/>
  <c r="X30" i="27"/>
  <c r="X33" i="27" s="1"/>
  <c r="W30" i="27"/>
  <c r="W33" i="27" s="1"/>
  <c r="W41" i="27" s="1"/>
  <c r="V30" i="27"/>
  <c r="V33" i="27" s="1"/>
  <c r="V41" i="27" s="1"/>
  <c r="U30" i="27"/>
  <c r="U33" i="27" s="1"/>
  <c r="U41" i="27" s="1"/>
  <c r="T30" i="27"/>
  <c r="T33" i="27" s="1"/>
  <c r="T41" i="27" s="1"/>
  <c r="T43" i="27" s="1"/>
  <c r="S30" i="27"/>
  <c r="S33" i="27" s="1"/>
  <c r="S41" i="27" s="1"/>
  <c r="R30" i="27"/>
  <c r="R33" i="27" s="1"/>
  <c r="R41" i="27" s="1"/>
  <c r="P30" i="27"/>
  <c r="P33" i="27" s="1"/>
  <c r="P41" i="27" s="1"/>
  <c r="M30" i="27"/>
  <c r="M33" i="27" s="1"/>
  <c r="M41" i="27" s="1"/>
  <c r="L30" i="27"/>
  <c r="L33" i="27" s="1"/>
  <c r="L41" i="27" s="1"/>
  <c r="K30" i="27"/>
  <c r="K33" i="27" s="1"/>
  <c r="K41" i="27" s="1"/>
  <c r="J30" i="27"/>
  <c r="J33" i="27" s="1"/>
  <c r="J41" i="27" s="1"/>
  <c r="H30" i="27"/>
  <c r="H33" i="27" s="1"/>
  <c r="H41" i="27" s="1"/>
  <c r="G30" i="27"/>
  <c r="G33" i="27" s="1"/>
  <c r="G41" i="27" s="1"/>
  <c r="F30" i="27"/>
  <c r="F33" i="27" s="1"/>
  <c r="F41" i="27" s="1"/>
  <c r="E30" i="27"/>
  <c r="E33" i="27" s="1"/>
  <c r="E41" i="27" s="1"/>
  <c r="D30" i="27"/>
  <c r="D33" i="27" s="1"/>
  <c r="D41" i="27" s="1"/>
  <c r="C30" i="27"/>
  <c r="C33" i="27" s="1"/>
  <c r="C41" i="27" s="1"/>
  <c r="G29" i="27"/>
  <c r="B29" i="27"/>
  <c r="B30" i="27" s="1"/>
  <c r="B33" i="27" s="1"/>
  <c r="B41" i="27" s="1"/>
  <c r="Y27" i="27"/>
  <c r="Y30" i="27" s="1"/>
  <c r="Y33" i="27" s="1"/>
  <c r="U27" i="27"/>
  <c r="P27" i="27"/>
  <c r="Q27" i="27" s="1"/>
  <c r="Q30" i="27" s="1"/>
  <c r="Q33" i="27" s="1"/>
  <c r="Q41" i="27" s="1"/>
  <c r="O27" i="27"/>
  <c r="O30" i="27" s="1"/>
  <c r="O33" i="27" s="1"/>
  <c r="O41" i="27" s="1"/>
  <c r="L27" i="27"/>
  <c r="I27" i="27"/>
  <c r="I30" i="27" s="1"/>
  <c r="I33" i="27" s="1"/>
  <c r="I41" i="27" s="1"/>
  <c r="Z22" i="27"/>
  <c r="Y22" i="27"/>
  <c r="X22" i="27"/>
  <c r="W22" i="27"/>
  <c r="U22" i="27"/>
  <c r="T22" i="27"/>
  <c r="O22" i="27"/>
  <c r="L22" i="27"/>
  <c r="J22" i="27"/>
  <c r="H22" i="27"/>
  <c r="K20" i="27"/>
  <c r="I20" i="27"/>
  <c r="G20" i="27"/>
  <c r="F20" i="27"/>
  <c r="E20" i="27"/>
  <c r="V19" i="27"/>
  <c r="V22" i="27" s="1"/>
  <c r="U19" i="27"/>
  <c r="S19" i="27"/>
  <c r="S22" i="27" s="1"/>
  <c r="R19" i="27"/>
  <c r="Q19" i="27"/>
  <c r="Q22" i="27" s="1"/>
  <c r="P19" i="27"/>
  <c r="M19" i="27"/>
  <c r="K19" i="27"/>
  <c r="I19" i="27"/>
  <c r="I22" i="27" s="1"/>
  <c r="H19" i="27"/>
  <c r="G19" i="27"/>
  <c r="E19" i="27"/>
  <c r="E22" i="27" s="1"/>
  <c r="D19" i="27"/>
  <c r="D22" i="27" s="1"/>
  <c r="C19" i="27"/>
  <c r="C22" i="27" s="1"/>
  <c r="B19" i="27"/>
  <c r="U18" i="27"/>
  <c r="R18" i="27"/>
  <c r="R22" i="27" s="1"/>
  <c r="Q18" i="27"/>
  <c r="P18" i="27"/>
  <c r="P22" i="27" s="1"/>
  <c r="M18" i="27"/>
  <c r="M22" i="27" s="1"/>
  <c r="K18" i="27"/>
  <c r="K22" i="27" s="1"/>
  <c r="I18" i="27"/>
  <c r="H18" i="27"/>
  <c r="G18" i="27"/>
  <c r="G22" i="27" s="1"/>
  <c r="F18" i="27"/>
  <c r="F22" i="27" s="1"/>
  <c r="E18" i="27"/>
  <c r="B18" i="27"/>
  <c r="B22" i="27" s="1"/>
  <c r="Z15" i="27"/>
  <c r="V15" i="27"/>
  <c r="V23" i="27" s="1"/>
  <c r="U15" i="27"/>
  <c r="U23" i="27" s="1"/>
  <c r="T15" i="27"/>
  <c r="T23" i="27" s="1"/>
  <c r="S15" i="27"/>
  <c r="S23" i="27" s="1"/>
  <c r="R15" i="27"/>
  <c r="R23" i="27" s="1"/>
  <c r="Q15" i="27"/>
  <c r="Q23" i="27" s="1"/>
  <c r="P15" i="27"/>
  <c r="P23" i="27" s="1"/>
  <c r="O15" i="27"/>
  <c r="O23" i="27" s="1"/>
  <c r="O43" i="27" s="1"/>
  <c r="K15" i="27"/>
  <c r="K23" i="27" s="1"/>
  <c r="K43" i="27" s="1"/>
  <c r="J15" i="27"/>
  <c r="J23" i="27" s="1"/>
  <c r="J43" i="27" s="1"/>
  <c r="I15" i="27"/>
  <c r="I23" i="27" s="1"/>
  <c r="H15" i="27"/>
  <c r="H23" i="27" s="1"/>
  <c r="G15" i="27"/>
  <c r="F15" i="27"/>
  <c r="E15" i="27"/>
  <c r="D15" i="27"/>
  <c r="D23" i="27" s="1"/>
  <c r="D42" i="27" s="1"/>
  <c r="C15" i="27"/>
  <c r="C23" i="27" s="1"/>
  <c r="C42" i="27" s="1"/>
  <c r="X14" i="27"/>
  <c r="Y14" i="27" s="1"/>
  <c r="Y15" i="27" s="1"/>
  <c r="Y23" i="27" s="1"/>
  <c r="W14" i="27"/>
  <c r="V14" i="27"/>
  <c r="Y11" i="27"/>
  <c r="X11" i="27"/>
  <c r="X15" i="27" s="1"/>
  <c r="X23" i="27" s="1"/>
  <c r="W11" i="27"/>
  <c r="W15" i="27" s="1"/>
  <c r="W23" i="27" s="1"/>
  <c r="V11" i="27"/>
  <c r="M11" i="27"/>
  <c r="M15" i="27" s="1"/>
  <c r="L11" i="27"/>
  <c r="L15" i="27" s="1"/>
  <c r="L23" i="27" s="1"/>
  <c r="L42" i="27" s="1"/>
  <c r="I11" i="27"/>
  <c r="E11" i="27"/>
  <c r="B11" i="27"/>
  <c r="B15" i="27" s="1"/>
  <c r="B23" i="27" s="1"/>
  <c r="B42" i="27" s="1"/>
  <c r="D16" i="26"/>
  <c r="D147" i="26"/>
  <c r="D144" i="26"/>
  <c r="D101" i="26"/>
  <c r="D91" i="26"/>
  <c r="D77" i="26"/>
  <c r="D58" i="26"/>
  <c r="D53" i="26"/>
  <c r="D50" i="26"/>
  <c r="D49" i="26"/>
  <c r="D42" i="26"/>
  <c r="D41" i="26"/>
  <c r="D40" i="26"/>
  <c r="D18" i="26"/>
  <c r="D208" i="26"/>
  <c r="D184" i="26"/>
  <c r="D211" i="26" s="1"/>
  <c r="E174" i="26"/>
  <c r="E176" i="26" s="1"/>
  <c r="E171" i="26"/>
  <c r="D154" i="26"/>
  <c r="E15" i="26"/>
  <c r="E9" i="26" s="1"/>
  <c r="D9" i="26"/>
  <c r="Z39" i="25"/>
  <c r="U40" i="25"/>
  <c r="S40" i="25"/>
  <c r="P40" i="25"/>
  <c r="O40" i="25"/>
  <c r="M40" i="25"/>
  <c r="L40" i="25"/>
  <c r="K40" i="25"/>
  <c r="J40" i="25"/>
  <c r="I40" i="25"/>
  <c r="G40" i="25"/>
  <c r="F40" i="25"/>
  <c r="D40" i="25"/>
  <c r="Y39" i="25"/>
  <c r="H39" i="25"/>
  <c r="C39" i="25"/>
  <c r="B39" i="25"/>
  <c r="B40" i="25" s="1"/>
  <c r="Z38" i="25"/>
  <c r="Y38" i="25"/>
  <c r="H38" i="25"/>
  <c r="H40" i="25" s="1"/>
  <c r="W37" i="25"/>
  <c r="X37" i="25" s="1"/>
  <c r="V37" i="25"/>
  <c r="V40" i="25" s="1"/>
  <c r="T37" i="25"/>
  <c r="T40" i="25" s="1"/>
  <c r="Q37" i="25"/>
  <c r="R37" i="25" s="1"/>
  <c r="R40" i="25" s="1"/>
  <c r="E37" i="25"/>
  <c r="C37" i="25"/>
  <c r="E36" i="25"/>
  <c r="E40" i="25" s="1"/>
  <c r="C36" i="25"/>
  <c r="C40" i="25" s="1"/>
  <c r="Z30" i="25"/>
  <c r="Z33" i="25" s="1"/>
  <c r="X30" i="25"/>
  <c r="X33" i="25" s="1"/>
  <c r="W30" i="25"/>
  <c r="W33" i="25" s="1"/>
  <c r="V30" i="25"/>
  <c r="V33" i="25" s="1"/>
  <c r="V41" i="25" s="1"/>
  <c r="V43" i="25" s="1"/>
  <c r="T30" i="25"/>
  <c r="T33" i="25" s="1"/>
  <c r="T41" i="25" s="1"/>
  <c r="S30" i="25"/>
  <c r="S33" i="25" s="1"/>
  <c r="S41" i="25" s="1"/>
  <c r="R30" i="25"/>
  <c r="R33" i="25" s="1"/>
  <c r="M30" i="25"/>
  <c r="M33" i="25" s="1"/>
  <c r="M41" i="25" s="1"/>
  <c r="K30" i="25"/>
  <c r="K33" i="25" s="1"/>
  <c r="K41" i="25" s="1"/>
  <c r="J30" i="25"/>
  <c r="J33" i="25" s="1"/>
  <c r="J41" i="25" s="1"/>
  <c r="H30" i="25"/>
  <c r="H33" i="25" s="1"/>
  <c r="G30" i="25"/>
  <c r="G33" i="25" s="1"/>
  <c r="G41" i="25" s="1"/>
  <c r="G44" i="25" s="1"/>
  <c r="F30" i="25"/>
  <c r="F33" i="25" s="1"/>
  <c r="F41" i="25" s="1"/>
  <c r="E30" i="25"/>
  <c r="E33" i="25" s="1"/>
  <c r="E41" i="25" s="1"/>
  <c r="D30" i="25"/>
  <c r="D33" i="25" s="1"/>
  <c r="D41" i="25" s="1"/>
  <c r="C30" i="25"/>
  <c r="C33" i="25" s="1"/>
  <c r="C41" i="25" s="1"/>
  <c r="B30" i="25"/>
  <c r="B33" i="25" s="1"/>
  <c r="B41" i="25" s="1"/>
  <c r="G29" i="25"/>
  <c r="B29" i="25"/>
  <c r="Y27" i="25"/>
  <c r="Y30" i="25" s="1"/>
  <c r="Y33" i="25" s="1"/>
  <c r="U27" i="25"/>
  <c r="U30" i="25" s="1"/>
  <c r="U33" i="25" s="1"/>
  <c r="U41" i="25" s="1"/>
  <c r="P27" i="25"/>
  <c r="P30" i="25" s="1"/>
  <c r="P33" i="25" s="1"/>
  <c r="P41" i="25" s="1"/>
  <c r="O27" i="25"/>
  <c r="O30" i="25" s="1"/>
  <c r="O33" i="25" s="1"/>
  <c r="O41" i="25" s="1"/>
  <c r="L27" i="25"/>
  <c r="L30" i="25" s="1"/>
  <c r="L33" i="25" s="1"/>
  <c r="L41" i="25" s="1"/>
  <c r="I27" i="25"/>
  <c r="I30" i="25" s="1"/>
  <c r="I33" i="25" s="1"/>
  <c r="I41" i="25" s="1"/>
  <c r="Z22" i="25"/>
  <c r="Y22" i="25"/>
  <c r="X22" i="25"/>
  <c r="W22" i="25"/>
  <c r="T22" i="25"/>
  <c r="O22" i="25"/>
  <c r="L22" i="25"/>
  <c r="J22" i="25"/>
  <c r="K20" i="25"/>
  <c r="I20" i="25"/>
  <c r="G20" i="25"/>
  <c r="F20" i="25"/>
  <c r="E20" i="25"/>
  <c r="V19" i="25"/>
  <c r="V22" i="25" s="1"/>
  <c r="U19" i="25"/>
  <c r="S19" i="25"/>
  <c r="S22" i="25" s="1"/>
  <c r="R19" i="25"/>
  <c r="Q19" i="25"/>
  <c r="P19" i="25"/>
  <c r="M19" i="25"/>
  <c r="K19" i="25"/>
  <c r="I19" i="25"/>
  <c r="H19" i="25"/>
  <c r="G19" i="25"/>
  <c r="E19" i="25"/>
  <c r="D19" i="25"/>
  <c r="D22" i="25" s="1"/>
  <c r="C19" i="25"/>
  <c r="C22" i="25" s="1"/>
  <c r="B19" i="25"/>
  <c r="U18" i="25"/>
  <c r="U22" i="25" s="1"/>
  <c r="R18" i="25"/>
  <c r="R22" i="25" s="1"/>
  <c r="Q18" i="25"/>
  <c r="Q22" i="25" s="1"/>
  <c r="P18" i="25"/>
  <c r="P22" i="25" s="1"/>
  <c r="M18" i="25"/>
  <c r="M22" i="25" s="1"/>
  <c r="K18" i="25"/>
  <c r="K22" i="25" s="1"/>
  <c r="I18" i="25"/>
  <c r="I22" i="25" s="1"/>
  <c r="H18" i="25"/>
  <c r="H22" i="25" s="1"/>
  <c r="G18" i="25"/>
  <c r="G22" i="25" s="1"/>
  <c r="F18" i="25"/>
  <c r="F22" i="25" s="1"/>
  <c r="E18" i="25"/>
  <c r="E22" i="25" s="1"/>
  <c r="B18" i="25"/>
  <c r="B22" i="25" s="1"/>
  <c r="Z15" i="25"/>
  <c r="U15" i="25"/>
  <c r="U23" i="25" s="1"/>
  <c r="T15" i="25"/>
  <c r="T23" i="25" s="1"/>
  <c r="S15" i="25"/>
  <c r="S23" i="25" s="1"/>
  <c r="R15" i="25"/>
  <c r="R23" i="25" s="1"/>
  <c r="Q15" i="25"/>
  <c r="P15" i="25"/>
  <c r="P23" i="25" s="1"/>
  <c r="O15" i="25"/>
  <c r="O23" i="25" s="1"/>
  <c r="O43" i="25" s="1"/>
  <c r="K15" i="25"/>
  <c r="K23" i="25" s="1"/>
  <c r="K43" i="25" s="1"/>
  <c r="J15" i="25"/>
  <c r="J23" i="25" s="1"/>
  <c r="J43" i="25" s="1"/>
  <c r="H15" i="25"/>
  <c r="H23" i="25" s="1"/>
  <c r="G15" i="25"/>
  <c r="G23" i="25" s="1"/>
  <c r="F15" i="25"/>
  <c r="F23" i="25" s="1"/>
  <c r="F42" i="25" s="1"/>
  <c r="D15" i="25"/>
  <c r="D23" i="25" s="1"/>
  <c r="D42" i="25" s="1"/>
  <c r="C15" i="25"/>
  <c r="C23" i="25" s="1"/>
  <c r="C42" i="25" s="1"/>
  <c r="X14" i="25"/>
  <c r="Y14" i="25" s="1"/>
  <c r="W14" i="25"/>
  <c r="V14" i="25"/>
  <c r="Y11" i="25"/>
  <c r="Y15" i="25" s="1"/>
  <c r="Y23" i="25" s="1"/>
  <c r="X11" i="25"/>
  <c r="X15" i="25" s="1"/>
  <c r="X23" i="25" s="1"/>
  <c r="W11" i="25"/>
  <c r="W15" i="25" s="1"/>
  <c r="W23" i="25" s="1"/>
  <c r="V11" i="25"/>
  <c r="V15" i="25" s="1"/>
  <c r="V23" i="25" s="1"/>
  <c r="M11" i="25"/>
  <c r="M15" i="25" s="1"/>
  <c r="M23" i="25" s="1"/>
  <c r="L11" i="25"/>
  <c r="L15" i="25" s="1"/>
  <c r="L23" i="25" s="1"/>
  <c r="I11" i="25"/>
  <c r="I15" i="25" s="1"/>
  <c r="E11" i="25"/>
  <c r="E15" i="25" s="1"/>
  <c r="B11" i="25"/>
  <c r="B15" i="25" s="1"/>
  <c r="B23" i="25" s="1"/>
  <c r="B42" i="25" s="1"/>
  <c r="D147" i="24"/>
  <c r="D16" i="24"/>
  <c r="D150" i="24"/>
  <c r="D146" i="24"/>
  <c r="D144" i="24"/>
  <c r="D143" i="24"/>
  <c r="D139" i="24"/>
  <c r="D128" i="24"/>
  <c r="D118" i="24"/>
  <c r="D117" i="24"/>
  <c r="D109" i="24"/>
  <c r="D91" i="24"/>
  <c r="D77" i="24"/>
  <c r="D49" i="24"/>
  <c r="D42" i="24"/>
  <c r="D41" i="24"/>
  <c r="D40" i="24"/>
  <c r="D18" i="24"/>
  <c r="D208" i="24"/>
  <c r="D184" i="24"/>
  <c r="D211" i="24" s="1"/>
  <c r="E171" i="24"/>
  <c r="E174" i="24" s="1"/>
  <c r="E176" i="24" s="1"/>
  <c r="D154" i="24"/>
  <c r="E15" i="24"/>
  <c r="E9" i="24" s="1"/>
  <c r="D9" i="24"/>
  <c r="D16" i="22"/>
  <c r="E16" i="22" s="1"/>
  <c r="D53" i="22"/>
  <c r="D50" i="22"/>
  <c r="D208" i="22"/>
  <c r="D184" i="22"/>
  <c r="D211" i="22" s="1"/>
  <c r="E171" i="22"/>
  <c r="E174" i="22" s="1"/>
  <c r="E176" i="22" s="1"/>
  <c r="D154" i="22"/>
  <c r="D17" i="22"/>
  <c r="E15" i="22"/>
  <c r="E9" i="22"/>
  <c r="D9" i="22"/>
  <c r="D16" i="21"/>
  <c r="D53" i="21"/>
  <c r="D77" i="21"/>
  <c r="D50" i="21"/>
  <c r="D49" i="21"/>
  <c r="D91" i="21"/>
  <c r="D84" i="21"/>
  <c r="D42" i="21"/>
  <c r="D41" i="21"/>
  <c r="D40" i="21"/>
  <c r="D18" i="21"/>
  <c r="D208" i="21"/>
  <c r="D184" i="21"/>
  <c r="D211" i="21" s="1"/>
  <c r="E171" i="21"/>
  <c r="E174" i="21" s="1"/>
  <c r="E176" i="21" s="1"/>
  <c r="D154" i="21"/>
  <c r="E15" i="21"/>
  <c r="E9" i="21" s="1"/>
  <c r="D9" i="21"/>
  <c r="Z39" i="20"/>
  <c r="Z23" i="27" l="1"/>
  <c r="H43" i="27"/>
  <c r="E23" i="27"/>
  <c r="E42" i="27" s="1"/>
  <c r="P43" i="27"/>
  <c r="U43" i="27"/>
  <c r="F23" i="27"/>
  <c r="F42" i="27" s="1"/>
  <c r="Q43" i="27"/>
  <c r="R43" i="27"/>
  <c r="V43" i="27"/>
  <c r="M23" i="27"/>
  <c r="G23" i="27"/>
  <c r="I43" i="27"/>
  <c r="G44" i="27"/>
  <c r="S43" i="27"/>
  <c r="W43" i="27"/>
  <c r="Y40" i="27"/>
  <c r="Y41" i="27" s="1"/>
  <c r="Y43" i="27" s="1"/>
  <c r="Z37" i="27"/>
  <c r="Z40" i="27" s="1"/>
  <c r="Z41" i="27" s="1"/>
  <c r="X40" i="27"/>
  <c r="X41" i="27" s="1"/>
  <c r="X43" i="27" s="1"/>
  <c r="E16" i="26"/>
  <c r="D176" i="26" s="1"/>
  <c r="D17" i="26"/>
  <c r="Z23" i="25"/>
  <c r="E23" i="25"/>
  <c r="E42" i="25" s="1"/>
  <c r="Q23" i="25"/>
  <c r="H41" i="25"/>
  <c r="H43" i="25" s="1"/>
  <c r="R41" i="25"/>
  <c r="R43" i="25" s="1"/>
  <c r="I23" i="25"/>
  <c r="P43" i="25"/>
  <c r="S43" i="25"/>
  <c r="L42" i="25"/>
  <c r="I43" i="25"/>
  <c r="U43" i="25"/>
  <c r="T43" i="25"/>
  <c r="X40" i="25"/>
  <c r="X41" i="25" s="1"/>
  <c r="X43" i="25" s="1"/>
  <c r="Y37" i="25"/>
  <c r="Q40" i="25"/>
  <c r="Q27" i="25"/>
  <c r="Q30" i="25" s="1"/>
  <c r="Q33" i="25" s="1"/>
  <c r="Q41" i="25" s="1"/>
  <c r="Q43" i="25" s="1"/>
  <c r="W40" i="25"/>
  <c r="W41" i="25" s="1"/>
  <c r="W43" i="25" s="1"/>
  <c r="E16" i="24"/>
  <c r="D176" i="24" s="1"/>
  <c r="D17" i="24"/>
  <c r="D176" i="22"/>
  <c r="E168" i="22"/>
  <c r="E16" i="21"/>
  <c r="D176" i="21" s="1"/>
  <c r="D17" i="21"/>
  <c r="U40" i="20"/>
  <c r="S40" i="20"/>
  <c r="P40" i="20"/>
  <c r="O40" i="20"/>
  <c r="M40" i="20"/>
  <c r="L40" i="20"/>
  <c r="K40" i="20"/>
  <c r="J40" i="20"/>
  <c r="I40" i="20"/>
  <c r="G40" i="20"/>
  <c r="F40" i="20"/>
  <c r="D40" i="20"/>
  <c r="Y39" i="20"/>
  <c r="H39" i="20"/>
  <c r="C39" i="20"/>
  <c r="B39" i="20"/>
  <c r="B40" i="20" s="1"/>
  <c r="Z38" i="20"/>
  <c r="Y38" i="20"/>
  <c r="H38" i="20"/>
  <c r="H40" i="20" s="1"/>
  <c r="V37" i="20"/>
  <c r="V40" i="20" s="1"/>
  <c r="T37" i="20"/>
  <c r="T40" i="20" s="1"/>
  <c r="Q37" i="20"/>
  <c r="R37" i="20" s="1"/>
  <c r="R40" i="20" s="1"/>
  <c r="E37" i="20"/>
  <c r="C37" i="20"/>
  <c r="E36" i="20"/>
  <c r="C36" i="20"/>
  <c r="C40" i="20" s="1"/>
  <c r="Z30" i="20"/>
  <c r="Z33" i="20" s="1"/>
  <c r="X30" i="20"/>
  <c r="X33" i="20" s="1"/>
  <c r="W30" i="20"/>
  <c r="W33" i="20" s="1"/>
  <c r="V30" i="20"/>
  <c r="V33" i="20" s="1"/>
  <c r="T30" i="20"/>
  <c r="T33" i="20" s="1"/>
  <c r="T41" i="20" s="1"/>
  <c r="S30" i="20"/>
  <c r="S33" i="20" s="1"/>
  <c r="S41" i="20" s="1"/>
  <c r="R30" i="20"/>
  <c r="R33" i="20" s="1"/>
  <c r="M30" i="20"/>
  <c r="M33" i="20" s="1"/>
  <c r="M41" i="20" s="1"/>
  <c r="K30" i="20"/>
  <c r="K33" i="20" s="1"/>
  <c r="K41" i="20" s="1"/>
  <c r="J30" i="20"/>
  <c r="J33" i="20" s="1"/>
  <c r="J41" i="20" s="1"/>
  <c r="H30" i="20"/>
  <c r="H33" i="20" s="1"/>
  <c r="F30" i="20"/>
  <c r="F33" i="20" s="1"/>
  <c r="F41" i="20" s="1"/>
  <c r="E30" i="20"/>
  <c r="E33" i="20" s="1"/>
  <c r="D30" i="20"/>
  <c r="D33" i="20" s="1"/>
  <c r="D41" i="20" s="1"/>
  <c r="C30" i="20"/>
  <c r="C33" i="20" s="1"/>
  <c r="G29" i="20"/>
  <c r="G30" i="20" s="1"/>
  <c r="G33" i="20" s="1"/>
  <c r="B29" i="20"/>
  <c r="B30" i="20" s="1"/>
  <c r="B33" i="20" s="1"/>
  <c r="Y27" i="20"/>
  <c r="Y30" i="20" s="1"/>
  <c r="Y33" i="20" s="1"/>
  <c r="U27" i="20"/>
  <c r="U30" i="20" s="1"/>
  <c r="U33" i="20" s="1"/>
  <c r="U41" i="20" s="1"/>
  <c r="U43" i="20" s="1"/>
  <c r="P27" i="20"/>
  <c r="P30" i="20" s="1"/>
  <c r="P33" i="20" s="1"/>
  <c r="O27" i="20"/>
  <c r="O30" i="20" s="1"/>
  <c r="O33" i="20" s="1"/>
  <c r="O41" i="20" s="1"/>
  <c r="L27" i="20"/>
  <c r="L30" i="20" s="1"/>
  <c r="L33" i="20" s="1"/>
  <c r="L41" i="20" s="1"/>
  <c r="I27" i="20"/>
  <c r="I30" i="20" s="1"/>
  <c r="I33" i="20" s="1"/>
  <c r="I41" i="20" s="1"/>
  <c r="Z22" i="20"/>
  <c r="Y22" i="20"/>
  <c r="X22" i="20"/>
  <c r="W22" i="20"/>
  <c r="T22" i="20"/>
  <c r="O22" i="20"/>
  <c r="L22" i="20"/>
  <c r="J22" i="20"/>
  <c r="I22" i="20"/>
  <c r="K20" i="20"/>
  <c r="I20" i="20"/>
  <c r="G20" i="20"/>
  <c r="F20" i="20"/>
  <c r="F22" i="20" s="1"/>
  <c r="E20" i="20"/>
  <c r="V19" i="20"/>
  <c r="V22" i="20" s="1"/>
  <c r="U19" i="20"/>
  <c r="S19" i="20"/>
  <c r="S22" i="20" s="1"/>
  <c r="R19" i="20"/>
  <c r="Q19" i="20"/>
  <c r="P19" i="20"/>
  <c r="M19" i="20"/>
  <c r="K19" i="20"/>
  <c r="I19" i="20"/>
  <c r="H19" i="20"/>
  <c r="G19" i="20"/>
  <c r="E19" i="20"/>
  <c r="D19" i="20"/>
  <c r="D22" i="20" s="1"/>
  <c r="C19" i="20"/>
  <c r="C22" i="20" s="1"/>
  <c r="B19" i="20"/>
  <c r="U18" i="20"/>
  <c r="U22" i="20" s="1"/>
  <c r="R18" i="20"/>
  <c r="Q18" i="20"/>
  <c r="Q22" i="20" s="1"/>
  <c r="P18" i="20"/>
  <c r="P22" i="20" s="1"/>
  <c r="M18" i="20"/>
  <c r="K18" i="20"/>
  <c r="K22" i="20" s="1"/>
  <c r="I18" i="20"/>
  <c r="H18" i="20"/>
  <c r="H22" i="20" s="1"/>
  <c r="G18" i="20"/>
  <c r="F18" i="20"/>
  <c r="E18" i="20"/>
  <c r="B18" i="20"/>
  <c r="B22" i="20" s="1"/>
  <c r="Z15" i="20"/>
  <c r="U15" i="20"/>
  <c r="U23" i="20" s="1"/>
  <c r="T15" i="20"/>
  <c r="S15" i="20"/>
  <c r="R15" i="20"/>
  <c r="Q15" i="20"/>
  <c r="P15" i="20"/>
  <c r="O15" i="20"/>
  <c r="O23" i="20" s="1"/>
  <c r="K15" i="20"/>
  <c r="K23" i="20" s="1"/>
  <c r="J15" i="20"/>
  <c r="J23" i="20" s="1"/>
  <c r="J43" i="20" s="1"/>
  <c r="H15" i="20"/>
  <c r="G15" i="20"/>
  <c r="F15" i="20"/>
  <c r="F23" i="20" s="1"/>
  <c r="D15" i="20"/>
  <c r="D23" i="20" s="1"/>
  <c r="D42" i="20" s="1"/>
  <c r="C15" i="20"/>
  <c r="C23" i="20" s="1"/>
  <c r="Y14" i="20"/>
  <c r="X14" i="20"/>
  <c r="W14" i="20"/>
  <c r="V14" i="20"/>
  <c r="Y11" i="20"/>
  <c r="Y15" i="20" s="1"/>
  <c r="Y23" i="20" s="1"/>
  <c r="X11" i="20"/>
  <c r="X15" i="20" s="1"/>
  <c r="X23" i="20" s="1"/>
  <c r="W11" i="20"/>
  <c r="W15" i="20" s="1"/>
  <c r="W23" i="20" s="1"/>
  <c r="V11" i="20"/>
  <c r="V15" i="20" s="1"/>
  <c r="M11" i="20"/>
  <c r="M15" i="20" s="1"/>
  <c r="L11" i="20"/>
  <c r="L15" i="20" s="1"/>
  <c r="L23" i="20" s="1"/>
  <c r="I11" i="20"/>
  <c r="I15" i="20" s="1"/>
  <c r="I23" i="20" s="1"/>
  <c r="E11" i="20"/>
  <c r="E15" i="20" s="1"/>
  <c r="B11" i="20"/>
  <c r="B15" i="20" s="1"/>
  <c r="B23" i="20" s="1"/>
  <c r="E168" i="26" l="1"/>
  <c r="Z37" i="25"/>
  <c r="Z40" i="25" s="1"/>
  <c r="Z41" i="25" s="1"/>
  <c r="Y40" i="25"/>
  <c r="Y41" i="25" s="1"/>
  <c r="Y43" i="25" s="1"/>
  <c r="E168" i="24"/>
  <c r="E168" i="21"/>
  <c r="V23" i="20"/>
  <c r="G23" i="20"/>
  <c r="K43" i="20"/>
  <c r="P41" i="20"/>
  <c r="G41" i="20"/>
  <c r="Q40" i="20"/>
  <c r="M23" i="20"/>
  <c r="E41" i="20"/>
  <c r="H23" i="20"/>
  <c r="O43" i="20"/>
  <c r="S23" i="20"/>
  <c r="I43" i="20"/>
  <c r="C41" i="20"/>
  <c r="C42" i="20" s="1"/>
  <c r="H41" i="20"/>
  <c r="P23" i="20"/>
  <c r="T23" i="20"/>
  <c r="T43" i="20" s="1"/>
  <c r="G22" i="20"/>
  <c r="M22" i="20"/>
  <c r="E22" i="20"/>
  <c r="E23" i="20" s="1"/>
  <c r="E42" i="20" s="1"/>
  <c r="R22" i="20"/>
  <c r="R23" i="20" s="1"/>
  <c r="R43" i="20" s="1"/>
  <c r="R41" i="20"/>
  <c r="E40" i="20"/>
  <c r="Z23" i="20"/>
  <c r="G44" i="20"/>
  <c r="L42" i="20"/>
  <c r="V41" i="20"/>
  <c r="V43" i="20" s="1"/>
  <c r="H43" i="20"/>
  <c r="F42" i="20"/>
  <c r="Q23" i="20"/>
  <c r="B41" i="20"/>
  <c r="B42" i="20" s="1"/>
  <c r="S43" i="20"/>
  <c r="Q27" i="20"/>
  <c r="Q30" i="20" s="1"/>
  <c r="Q33" i="20" s="1"/>
  <c r="Q41" i="20" s="1"/>
  <c r="Q43" i="20" s="1"/>
  <c r="W37" i="20"/>
  <c r="D77" i="17"/>
  <c r="D16" i="17"/>
  <c r="D53" i="17"/>
  <c r="D51" i="17"/>
  <c r="D50" i="17"/>
  <c r="D132" i="17"/>
  <c r="D131" i="17"/>
  <c r="D84" i="17"/>
  <c r="D42" i="17"/>
  <c r="D41" i="17"/>
  <c r="D40" i="17"/>
  <c r="D18" i="17"/>
  <c r="P43" i="20" l="1"/>
  <c r="X37" i="20"/>
  <c r="W40" i="20"/>
  <c r="W41" i="20" s="1"/>
  <c r="W43" i="20" s="1"/>
  <c r="E208" i="19"/>
  <c r="D205" i="19"/>
  <c r="D182" i="19"/>
  <c r="D208" i="19" s="1"/>
  <c r="E172" i="19"/>
  <c r="E174" i="19" s="1"/>
  <c r="E169" i="19"/>
  <c r="D152" i="19"/>
  <c r="D84" i="19"/>
  <c r="D42" i="19"/>
  <c r="D41" i="19"/>
  <c r="D40" i="19"/>
  <c r="D18" i="19"/>
  <c r="E15" i="19"/>
  <c r="E9" i="19" s="1"/>
  <c r="D9" i="19"/>
  <c r="D16" i="19" l="1"/>
  <c r="E16" i="19" s="1"/>
  <c r="X40" i="20"/>
  <c r="X41" i="20" s="1"/>
  <c r="X43" i="20" s="1"/>
  <c r="Y37" i="20"/>
  <c r="D174" i="19"/>
  <c r="E166" i="19"/>
  <c r="D17" i="19"/>
  <c r="Z39" i="18"/>
  <c r="Z38" i="18"/>
  <c r="U40" i="18"/>
  <c r="S40" i="18"/>
  <c r="Q40" i="18"/>
  <c r="P40" i="18"/>
  <c r="O40" i="18"/>
  <c r="M40" i="18"/>
  <c r="L40" i="18"/>
  <c r="K40" i="18"/>
  <c r="J40" i="18"/>
  <c r="I40" i="18"/>
  <c r="G40" i="18"/>
  <c r="F40" i="18"/>
  <c r="D40" i="18"/>
  <c r="Y39" i="18"/>
  <c r="H39" i="18"/>
  <c r="H40" i="18" s="1"/>
  <c r="C39" i="18"/>
  <c r="B39" i="18"/>
  <c r="B40" i="18" s="1"/>
  <c r="Y38" i="18"/>
  <c r="H38" i="18"/>
  <c r="V37" i="18"/>
  <c r="V40" i="18" s="1"/>
  <c r="T37" i="18"/>
  <c r="T40" i="18" s="1"/>
  <c r="R37" i="18"/>
  <c r="R40" i="18" s="1"/>
  <c r="Q37" i="18"/>
  <c r="E37" i="18"/>
  <c r="C37" i="18"/>
  <c r="E36" i="18"/>
  <c r="E40" i="18" s="1"/>
  <c r="C36" i="18"/>
  <c r="Z30" i="18"/>
  <c r="Z33" i="18" s="1"/>
  <c r="X30" i="18"/>
  <c r="X33" i="18" s="1"/>
  <c r="W30" i="18"/>
  <c r="W33" i="18" s="1"/>
  <c r="V30" i="18"/>
  <c r="V33" i="18" s="1"/>
  <c r="V41" i="18" s="1"/>
  <c r="T30" i="18"/>
  <c r="T33" i="18" s="1"/>
  <c r="S30" i="18"/>
  <c r="S33" i="18" s="1"/>
  <c r="S41" i="18" s="1"/>
  <c r="R30" i="18"/>
  <c r="R33" i="18" s="1"/>
  <c r="R41" i="18" s="1"/>
  <c r="M30" i="18"/>
  <c r="M33" i="18" s="1"/>
  <c r="M41" i="18" s="1"/>
  <c r="K30" i="18"/>
  <c r="K33" i="18" s="1"/>
  <c r="J30" i="18"/>
  <c r="J33" i="18" s="1"/>
  <c r="J41" i="18" s="1"/>
  <c r="H30" i="18"/>
  <c r="H33" i="18" s="1"/>
  <c r="F30" i="18"/>
  <c r="F33" i="18" s="1"/>
  <c r="E30" i="18"/>
  <c r="E33" i="18" s="1"/>
  <c r="E41" i="18" s="1"/>
  <c r="D30" i="18"/>
  <c r="D33" i="18" s="1"/>
  <c r="D41" i="18" s="1"/>
  <c r="C30" i="18"/>
  <c r="C33" i="18" s="1"/>
  <c r="B30" i="18"/>
  <c r="B33" i="18" s="1"/>
  <c r="G29" i="18"/>
  <c r="G30" i="18" s="1"/>
  <c r="G33" i="18" s="1"/>
  <c r="G41" i="18" s="1"/>
  <c r="B29" i="18"/>
  <c r="Y27" i="18"/>
  <c r="Y30" i="18" s="1"/>
  <c r="Y33" i="18" s="1"/>
  <c r="U27" i="18"/>
  <c r="U30" i="18" s="1"/>
  <c r="U33" i="18" s="1"/>
  <c r="U41" i="18" s="1"/>
  <c r="P27" i="18"/>
  <c r="Q27" i="18" s="1"/>
  <c r="Q30" i="18" s="1"/>
  <c r="Q33" i="18" s="1"/>
  <c r="Q41" i="18" s="1"/>
  <c r="O27" i="18"/>
  <c r="O30" i="18" s="1"/>
  <c r="O33" i="18" s="1"/>
  <c r="O41" i="18" s="1"/>
  <c r="L27" i="18"/>
  <c r="L30" i="18" s="1"/>
  <c r="L33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K20" i="18"/>
  <c r="I20" i="18"/>
  <c r="G20" i="18"/>
  <c r="G22" i="18" s="1"/>
  <c r="F20" i="18"/>
  <c r="E20" i="18"/>
  <c r="V19" i="18"/>
  <c r="V22" i="18" s="1"/>
  <c r="U19" i="18"/>
  <c r="U22" i="18" s="1"/>
  <c r="S19" i="18"/>
  <c r="S22" i="18" s="1"/>
  <c r="R19" i="18"/>
  <c r="Q19" i="18"/>
  <c r="P19" i="18"/>
  <c r="P22" i="18" s="1"/>
  <c r="M19" i="18"/>
  <c r="K19" i="18"/>
  <c r="I19" i="18"/>
  <c r="H19" i="18"/>
  <c r="G19" i="18"/>
  <c r="E19" i="18"/>
  <c r="D19" i="18"/>
  <c r="D22" i="18" s="1"/>
  <c r="C19" i="18"/>
  <c r="C22" i="18" s="1"/>
  <c r="B19" i="18"/>
  <c r="U18" i="18"/>
  <c r="R18" i="18"/>
  <c r="R22" i="18" s="1"/>
  <c r="Q18" i="18"/>
  <c r="P18" i="18"/>
  <c r="M18" i="18"/>
  <c r="M22" i="18" s="1"/>
  <c r="K18" i="18"/>
  <c r="K22" i="18" s="1"/>
  <c r="I18" i="18"/>
  <c r="I22" i="18" s="1"/>
  <c r="H18" i="18"/>
  <c r="H22" i="18" s="1"/>
  <c r="G18" i="18"/>
  <c r="F18" i="18"/>
  <c r="F22" i="18" s="1"/>
  <c r="E18" i="18"/>
  <c r="E22" i="18" s="1"/>
  <c r="B18" i="18"/>
  <c r="B22" i="18" s="1"/>
  <c r="U15" i="18"/>
  <c r="T15" i="18"/>
  <c r="T23" i="18" s="1"/>
  <c r="S15" i="18"/>
  <c r="S23" i="18" s="1"/>
  <c r="R15" i="18"/>
  <c r="Q15" i="18"/>
  <c r="P15" i="18"/>
  <c r="O15" i="18"/>
  <c r="O23" i="18" s="1"/>
  <c r="O43" i="18" s="1"/>
  <c r="K15" i="18"/>
  <c r="J15" i="18"/>
  <c r="H15" i="18"/>
  <c r="G15" i="18"/>
  <c r="F15" i="18"/>
  <c r="D15" i="18"/>
  <c r="D23" i="18" s="1"/>
  <c r="C15" i="18"/>
  <c r="C23" i="18" s="1"/>
  <c r="Y14" i="18"/>
  <c r="Z15" i="18" s="1"/>
  <c r="X14" i="18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V15" i="18" s="1"/>
  <c r="V23" i="18" s="1"/>
  <c r="M11" i="18"/>
  <c r="M15" i="18" s="1"/>
  <c r="M23" i="18" s="1"/>
  <c r="L11" i="18"/>
  <c r="L15" i="18" s="1"/>
  <c r="L23" i="18" s="1"/>
  <c r="I11" i="18"/>
  <c r="I15" i="18" s="1"/>
  <c r="E11" i="18"/>
  <c r="E15" i="18" s="1"/>
  <c r="E23" i="18" s="1"/>
  <c r="E42" i="18" s="1"/>
  <c r="B11" i="18"/>
  <c r="B15" i="18" s="1"/>
  <c r="B23" i="18" s="1"/>
  <c r="Q22" i="18" l="1"/>
  <c r="H23" i="18"/>
  <c r="K41" i="18"/>
  <c r="U23" i="18"/>
  <c r="U43" i="18" s="1"/>
  <c r="L41" i="18"/>
  <c r="L42" i="18" s="1"/>
  <c r="J23" i="18"/>
  <c r="F41" i="18"/>
  <c r="Z23" i="18"/>
  <c r="G23" i="18"/>
  <c r="G44" i="18" s="1"/>
  <c r="R23" i="18"/>
  <c r="H41" i="18"/>
  <c r="P30" i="18"/>
  <c r="P33" i="18" s="1"/>
  <c r="P41" i="18" s="1"/>
  <c r="C40" i="18"/>
  <c r="C41" i="18" s="1"/>
  <c r="C42" i="18" s="1"/>
  <c r="W37" i="18"/>
  <c r="Z37" i="20"/>
  <c r="Z40" i="20" s="1"/>
  <c r="Z41" i="20" s="1"/>
  <c r="Y40" i="20"/>
  <c r="Y41" i="20" s="1"/>
  <c r="Y43" i="20" s="1"/>
  <c r="R43" i="18"/>
  <c r="I23" i="18"/>
  <c r="D42" i="18"/>
  <c r="J43" i="18"/>
  <c r="P23" i="18"/>
  <c r="I43" i="18"/>
  <c r="B41" i="18"/>
  <c r="B42" i="18" s="1"/>
  <c r="S43" i="18"/>
  <c r="F23" i="18"/>
  <c r="F42" i="18" s="1"/>
  <c r="K23" i="18"/>
  <c r="K43" i="18" s="1"/>
  <c r="Q23" i="18"/>
  <c r="Q43" i="18" s="1"/>
  <c r="T41" i="18"/>
  <c r="T43" i="18" s="1"/>
  <c r="H43" i="18"/>
  <c r="V43" i="18"/>
  <c r="D206" i="17"/>
  <c r="D182" i="17"/>
  <c r="E169" i="17"/>
  <c r="E172" i="17" s="1"/>
  <c r="E174" i="17" s="1"/>
  <c r="D152" i="17"/>
  <c r="E15" i="17"/>
  <c r="E9" i="17" s="1"/>
  <c r="D9" i="17"/>
  <c r="P43" i="18" l="1"/>
  <c r="W40" i="18"/>
  <c r="W41" i="18" s="1"/>
  <c r="W43" i="18" s="1"/>
  <c r="X37" i="18"/>
  <c r="D17" i="17"/>
  <c r="D209" i="17"/>
  <c r="E16" i="17"/>
  <c r="E166" i="17" s="1"/>
  <c r="X40" i="18" l="1"/>
  <c r="X41" i="18" s="1"/>
  <c r="X43" i="18" s="1"/>
  <c r="Y37" i="18"/>
  <c r="D174" i="17"/>
  <c r="D42" i="12"/>
  <c r="D41" i="12"/>
  <c r="D40" i="12"/>
  <c r="D18" i="12"/>
  <c r="Y40" i="18" l="1"/>
  <c r="Y41" i="18" s="1"/>
  <c r="Y43" i="18" s="1"/>
  <c r="Z37" i="18"/>
  <c r="Z40" i="18" s="1"/>
  <c r="Z41" i="18" s="1"/>
  <c r="U40" i="14"/>
  <c r="T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H40" i="14" s="1"/>
  <c r="V37" i="14"/>
  <c r="V40" i="14" s="1"/>
  <c r="T37" i="14"/>
  <c r="Q37" i="14"/>
  <c r="Q40" i="14" s="1"/>
  <c r="E37" i="14"/>
  <c r="C37" i="14"/>
  <c r="E36" i="14"/>
  <c r="C36" i="14"/>
  <c r="Z30" i="14"/>
  <c r="Z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M30" i="14"/>
  <c r="M33" i="14" s="1"/>
  <c r="K30" i="14"/>
  <c r="K33" i="14" s="1"/>
  <c r="K41" i="14" s="1"/>
  <c r="J30" i="14"/>
  <c r="J33" i="14" s="1"/>
  <c r="H30" i="14"/>
  <c r="H33" i="14" s="1"/>
  <c r="H41" i="14" s="1"/>
  <c r="F30" i="14"/>
  <c r="F33" i="14" s="1"/>
  <c r="F41" i="14" s="1"/>
  <c r="E30" i="14"/>
  <c r="E33" i="14" s="1"/>
  <c r="D30" i="14"/>
  <c r="D33" i="14" s="1"/>
  <c r="C30" i="14"/>
  <c r="C33" i="14" s="1"/>
  <c r="B30" i="14"/>
  <c r="B33" i="14" s="1"/>
  <c r="B41" i="14" s="1"/>
  <c r="G29" i="14"/>
  <c r="G30" i="14" s="1"/>
  <c r="G33" i="14" s="1"/>
  <c r="G41" i="14" s="1"/>
  <c r="B29" i="14"/>
  <c r="Y27" i="14"/>
  <c r="Y30" i="14" s="1"/>
  <c r="Y33" i="14" s="1"/>
  <c r="U27" i="14"/>
  <c r="U30" i="14" s="1"/>
  <c r="U33" i="14" s="1"/>
  <c r="U41" i="14" s="1"/>
  <c r="Q27" i="14"/>
  <c r="Q30" i="14" s="1"/>
  <c r="Q33" i="14" s="1"/>
  <c r="P27" i="14"/>
  <c r="P30" i="14" s="1"/>
  <c r="P33" i="14" s="1"/>
  <c r="P41" i="14" s="1"/>
  <c r="O27" i="14"/>
  <c r="O30" i="14" s="1"/>
  <c r="O33" i="14" s="1"/>
  <c r="O41" i="14" s="1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K22" i="14"/>
  <c r="J22" i="14"/>
  <c r="K20" i="14"/>
  <c r="I20" i="14"/>
  <c r="G20" i="14"/>
  <c r="G22" i="14" s="1"/>
  <c r="F20" i="14"/>
  <c r="E20" i="14"/>
  <c r="V19" i="14"/>
  <c r="V22" i="14" s="1"/>
  <c r="U19" i="14"/>
  <c r="S19" i="14"/>
  <c r="S22" i="14" s="1"/>
  <c r="R19" i="14"/>
  <c r="Q19" i="14"/>
  <c r="P19" i="14"/>
  <c r="P22" i="14" s="1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R18" i="14"/>
  <c r="R22" i="14" s="1"/>
  <c r="Q18" i="14"/>
  <c r="Q22" i="14" s="1"/>
  <c r="P18" i="14"/>
  <c r="M18" i="14"/>
  <c r="M22" i="14" s="1"/>
  <c r="K18" i="14"/>
  <c r="I18" i="14"/>
  <c r="I22" i="14" s="1"/>
  <c r="H18" i="14"/>
  <c r="G18" i="14"/>
  <c r="F18" i="14"/>
  <c r="E18" i="14"/>
  <c r="E22" i="14" s="1"/>
  <c r="B18" i="14"/>
  <c r="B22" i="14" s="1"/>
  <c r="U15" i="14"/>
  <c r="T15" i="14"/>
  <c r="T23" i="14" s="1"/>
  <c r="S15" i="14"/>
  <c r="S23" i="14" s="1"/>
  <c r="R15" i="14"/>
  <c r="Q15" i="14"/>
  <c r="P15" i="14"/>
  <c r="O15" i="14"/>
  <c r="O23" i="14" s="1"/>
  <c r="K15" i="14"/>
  <c r="J15" i="14"/>
  <c r="J23" i="14" s="1"/>
  <c r="H15" i="14"/>
  <c r="G15" i="14"/>
  <c r="G23" i="14" s="1"/>
  <c r="F15" i="14"/>
  <c r="D15" i="14"/>
  <c r="C15" i="14"/>
  <c r="X14" i="14"/>
  <c r="Y14" i="14" s="1"/>
  <c r="Z14" i="14" s="1"/>
  <c r="Z15" i="14" s="1"/>
  <c r="Z23" i="14" s="1"/>
  <c r="W14" i="14"/>
  <c r="V14" i="14"/>
  <c r="Y11" i="14"/>
  <c r="Y15" i="14" s="1"/>
  <c r="Y23" i="14" s="1"/>
  <c r="X11" i="14"/>
  <c r="X15" i="14" s="1"/>
  <c r="W11" i="14"/>
  <c r="W15" i="14" s="1"/>
  <c r="V11" i="14"/>
  <c r="V15" i="14" s="1"/>
  <c r="V23" i="14" s="1"/>
  <c r="M11" i="14"/>
  <c r="M15" i="14" s="1"/>
  <c r="L11" i="14"/>
  <c r="L15" i="14" s="1"/>
  <c r="I11" i="14"/>
  <c r="I15" i="14" s="1"/>
  <c r="E11" i="14"/>
  <c r="E15" i="14" s="1"/>
  <c r="B11" i="14"/>
  <c r="B15" i="14" s="1"/>
  <c r="B23" i="14" s="1"/>
  <c r="B42" i="14" s="1"/>
  <c r="E23" i="14" l="1"/>
  <c r="W37" i="14"/>
  <c r="W40" i="14" s="1"/>
  <c r="C23" i="14"/>
  <c r="C42" i="14" s="1"/>
  <c r="P23" i="14"/>
  <c r="T41" i="14"/>
  <c r="I23" i="14"/>
  <c r="W23" i="14"/>
  <c r="D23" i="14"/>
  <c r="Q23" i="14"/>
  <c r="U23" i="14"/>
  <c r="U22" i="14"/>
  <c r="C41" i="14"/>
  <c r="V41" i="14"/>
  <c r="V43" i="14" s="1"/>
  <c r="C40" i="14"/>
  <c r="H23" i="14"/>
  <c r="H43" i="14" s="1"/>
  <c r="M41" i="14"/>
  <c r="L23" i="14"/>
  <c r="L42" i="14" s="1"/>
  <c r="X23" i="14"/>
  <c r="K23" i="14"/>
  <c r="K43" i="14" s="1"/>
  <c r="R23" i="14"/>
  <c r="H22" i="14"/>
  <c r="F22" i="14"/>
  <c r="F23" i="14" s="1"/>
  <c r="F42" i="14" s="1"/>
  <c r="D41" i="14"/>
  <c r="J41" i="14"/>
  <c r="J43" i="14" s="1"/>
  <c r="W41" i="14"/>
  <c r="E40" i="14"/>
  <c r="E41" i="14" s="1"/>
  <c r="P43" i="14"/>
  <c r="W43" i="14"/>
  <c r="M23" i="14"/>
  <c r="O43" i="14"/>
  <c r="I43" i="14"/>
  <c r="Q41" i="14"/>
  <c r="Q43" i="14" s="1"/>
  <c r="G44" i="14"/>
  <c r="S43" i="14"/>
  <c r="U43" i="14"/>
  <c r="T43" i="14"/>
  <c r="R37" i="14"/>
  <c r="R40" i="14" s="1"/>
  <c r="R41" i="14" s="1"/>
  <c r="R43" i="14" s="1"/>
  <c r="X37" i="14"/>
  <c r="D42" i="14" l="1"/>
  <c r="E42" i="14"/>
  <c r="Y37" i="14"/>
  <c r="X40" i="14"/>
  <c r="X41" i="14" s="1"/>
  <c r="X43" i="14" s="1"/>
  <c r="Z37" i="14" l="1"/>
  <c r="Z40" i="14" s="1"/>
  <c r="Z41" i="14" s="1"/>
  <c r="Y40" i="14"/>
  <c r="Y41" i="14" s="1"/>
  <c r="Y43" i="14" s="1"/>
  <c r="D180" i="12" l="1"/>
  <c r="D43" i="12" l="1"/>
  <c r="D203" i="12" l="1"/>
  <c r="D150" i="12"/>
  <c r="D17" i="12"/>
  <c r="E15" i="12"/>
  <c r="E9" i="12" s="1"/>
  <c r="D9" i="12"/>
  <c r="D16" i="12" l="1"/>
  <c r="E16" i="12" s="1"/>
  <c r="E164" i="12" s="1"/>
  <c r="D206" i="12"/>
  <c r="D172" i="12" l="1"/>
  <c r="E167" i="12"/>
  <c r="E170" i="12" s="1"/>
  <c r="E172" i="12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T22" i="10"/>
  <c r="O22" i="10"/>
  <c r="L22" i="10"/>
  <c r="J22" i="10"/>
  <c r="K20" i="10"/>
  <c r="I20" i="10"/>
  <c r="G20" i="10"/>
  <c r="F20" i="10"/>
  <c r="E20" i="10"/>
  <c r="V19" i="10"/>
  <c r="V22" i="10" s="1"/>
  <c r="U19" i="10"/>
  <c r="S19" i="10"/>
  <c r="S22" i="10" s="1"/>
  <c r="R19" i="10"/>
  <c r="Q19" i="10"/>
  <c r="P19" i="10"/>
  <c r="M19" i="10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Q18" i="10"/>
  <c r="Q22" i="10" s="1"/>
  <c r="P18" i="10"/>
  <c r="M18" i="10"/>
  <c r="K18" i="10"/>
  <c r="I18" i="10"/>
  <c r="I22" i="10" s="1"/>
  <c r="H18" i="10"/>
  <c r="H22" i="10" s="1"/>
  <c r="G18" i="10"/>
  <c r="F18" i="10"/>
  <c r="E18" i="10"/>
  <c r="B18" i="10"/>
  <c r="U15" i="10"/>
  <c r="U23" i="10" s="1"/>
  <c r="T15" i="10"/>
  <c r="S15" i="10"/>
  <c r="R15" i="10"/>
  <c r="Q15" i="10"/>
  <c r="P15" i="10"/>
  <c r="O15" i="10"/>
  <c r="K15" i="10"/>
  <c r="J15" i="10"/>
  <c r="H15" i="10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M22" i="10" l="1"/>
  <c r="F22" i="10"/>
  <c r="F23" i="10" s="1"/>
  <c r="F42" i="10" s="1"/>
  <c r="Q27" i="10"/>
  <c r="Q30" i="10" s="1"/>
  <c r="Q33" i="10" s="1"/>
  <c r="Q41" i="10" s="1"/>
  <c r="Q43" i="10" s="1"/>
  <c r="F41" i="10"/>
  <c r="H23" i="10"/>
  <c r="T23" i="10"/>
  <c r="K22" i="10"/>
  <c r="K23" i="10" s="1"/>
  <c r="K43" i="10" s="1"/>
  <c r="R22" i="10"/>
  <c r="R23" i="10" s="1"/>
  <c r="E40" i="10"/>
  <c r="L42" i="10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B41" i="10"/>
  <c r="E41" i="10"/>
  <c r="H41" i="10"/>
  <c r="H43" i="10" s="1"/>
  <c r="I43" i="10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D23" i="10"/>
  <c r="D42" i="10" s="1"/>
  <c r="B23" i="10"/>
  <c r="B42" i="10" s="1"/>
  <c r="S23" i="10"/>
  <c r="R37" i="10"/>
  <c r="R40" i="10" s="1"/>
  <c r="R41" i="10" s="1"/>
  <c r="X15" i="10"/>
  <c r="X23" i="10" s="1"/>
  <c r="V40" i="10"/>
  <c r="V41" i="10" s="1"/>
  <c r="V43" i="10" s="1"/>
  <c r="R43" i="10" l="1"/>
  <c r="W43" i="10"/>
  <c r="E42" i="10"/>
  <c r="S43" i="10"/>
  <c r="X40" i="10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<sst xmlns="http://schemas.openxmlformats.org/spreadsheetml/2006/main" count="2938" uniqueCount="392">
  <si>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</si>
  <si>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</si>
  <si>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</si>
  <si>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</si>
  <si>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</si>
  <si>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</si>
  <si>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</si>
  <si>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</si>
  <si>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</si>
  <si>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</si>
  <si>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</si>
  <si>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</si>
  <si>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</si>
  <si>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</si>
  <si>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</si>
  <si>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</si>
  <si>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</si>
  <si>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</si>
  <si>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</si>
  <si>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</si>
  <si>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</si>
  <si>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</si>
  <si>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</si>
  <si>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</si>
  <si>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</si>
  <si>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</si>
  <si>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</si>
  <si>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</si>
  <si>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</si>
  <si>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</si>
  <si>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</si>
  <si>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</si>
  <si>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</si>
  <si>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</si>
  <si>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</si>
  <si>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</si>
  <si>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</si>
  <si>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</si>
  <si>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</si>
  <si>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</si>
  <si>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</si>
  <si>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</si>
  <si>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</si>
  <si>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</si>
  <si>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</si>
  <si>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</si>
  <si>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</si>
  <si>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</si>
  <si>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</si>
  <si>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</si>
  <si>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</si>
  <si>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</si>
  <si>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</si>
  <si>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</si>
  <si>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</si>
  <si>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</si>
  <si>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</si>
  <si>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</si>
  <si>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</si>
  <si>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</si>
  <si>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</si>
  <si>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</si>
  <si>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</si>
  <si>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</si>
  <si>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</si>
  <si>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</si>
  <si>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</si>
  <si>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</si>
  <si>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</si>
  <si>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</si>
  <si>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</si>
  <si>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</si>
  <si>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</si>
  <si>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</si>
  <si>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</si>
  <si>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</si>
  <si>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</si>
  <si>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</si>
  <si>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</si>
  <si>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</si>
  <si>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</si>
  <si>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</si>
  <si>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</si>
  <si>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</si>
  <si>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</si>
  <si>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</si>
  <si>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</si>
  <si>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</si>
  <si>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</si>
  <si>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</si>
  <si>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</si>
  <si>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</si>
  <si>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</si>
  <si>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</si>
  <si>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</si>
  <si>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</si>
  <si>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</si>
  <si>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</si>
  <si>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</si>
  <si>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</si>
  <si>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</si>
  <si>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</si>
  <si>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</si>
  <si>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</si>
  <si>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</si>
  <si>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</si>
  <si>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</si>
  <si>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</si>
  <si>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</si>
  <si>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</si>
  <si>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</si>
  <si>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</si>
  <si>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</si>
  <si>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</si>
  <si>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</si>
  <si>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</si>
  <si>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</si>
  <si>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</si>
  <si>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</si>
  <si>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</si>
  <si>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</si>
  <si>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</si>
  <si>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</si>
  <si>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</si>
  <si>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</si>
  <si>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</si>
  <si>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</si>
  <si>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</si>
  <si>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</si>
  <si>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</si>
  <si>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</si>
  <si>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</si>
  <si>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</si>
  <si>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</si>
  <si>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</si>
  <si>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</si>
  <si>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</si>
  <si>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</si>
  <si>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</si>
  <si>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</si>
  <si>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</si>
  <si>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</si>
  <si>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</si>
  <si>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</si>
  <si>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</si>
  <si>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</si>
  <si>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</si>
  <si>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</si>
  <si>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</si>
  <si>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</si>
  <si>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</si>
  <si>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</si>
  <si>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</si>
  <si>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</si>
  <si>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</si>
  <si>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</si>
  <si>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</si>
  <si>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</si>
  <si>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</si>
  <si>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</si>
  <si>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</si>
  <si>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</si>
  <si>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</si>
  <si>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</si>
  <si>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</si>
  <si>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</si>
  <si>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</si>
  <si>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</si>
  <si>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</si>
  <si>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</si>
  <si>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</si>
  <si>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</si>
  <si>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</si>
  <si>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</si>
  <si>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</si>
  <si>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</si>
  <si>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</si>
  <si>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</si>
  <si>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</si>
  <si>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</si>
  <si>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</si>
  <si>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</si>
  <si>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</si>
  <si>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</si>
  <si>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</si>
  <si>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</si>
  <si>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</si>
  <si>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</si>
  <si>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</si>
  <si>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</si>
  <si>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</si>
  <si>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</si>
  <si>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</si>
  <si>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</si>
  <si>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</si>
  <si>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</si>
  <si>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</si>
  <si>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</si>
  <si>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</si>
  <si>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</si>
  <si>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</si>
  <si>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</si>
  <si>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</si>
  <si>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</si>
  <si>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</si>
  <si>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</si>
  <si>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</si>
  <si>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</si>
  <si>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</si>
  <si>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</si>
  <si>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</si>
  <si>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</si>
  <si>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</si>
  <si>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</si>
  <si>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</si>
  <si>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</si>
  <si>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</si>
  <si>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</si>
  <si>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</si>
  <si>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</si>
  <si>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</si>
  <si>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</si>
  <si>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</si>
  <si>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</si>
  <si>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</si>
  <si>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</si>
  <si>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</si>
  <si>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</si>
  <si>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</si>
  <si>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</si>
  <si>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</si>
  <si>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</si>
  <si>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</si>
  <si>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</si>
  <si>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</si>
  <si>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</si>
  <si>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</si>
  <si>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</si>
  <si>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</si>
  <si>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</si>
  <si>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</si>
  <si>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</si>
  <si>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</si>
  <si>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</si>
  <si>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</si>
  <si>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</si>
  <si>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</si>
  <si>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</si>
  <si>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</si>
  <si>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</si>
  <si>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</si>
  <si>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</si>
  <si>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</si>
  <si>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</si>
  <si>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</si>
  <si>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</si>
  <si>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</si>
  <si>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</si>
  <si>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</si>
  <si>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</si>
  <si>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</si>
  <si>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</si>
  <si>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</si>
  <si>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</si>
  <si>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</si>
  <si>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</si>
  <si>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</si>
  <si>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</si>
  <si>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</si>
  <si>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</si>
  <si>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</si>
  <si>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</si>
  <si>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</si>
  <si>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</si>
  <si>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</si>
  <si>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</si>
  <si>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</si>
  <si>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</si>
  <si>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</si>
  <si>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</si>
  <si>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</si>
  <si>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</si>
  <si>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</si>
  <si>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</si>
  <si>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</si>
  <si>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</si>
  <si>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</si>
  <si>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</si>
  <si>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</si>
  <si>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</si>
  <si>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</si>
  <si>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</si>
  <si>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</si>
  <si>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</si>
  <si>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</si>
  <si>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</si>
  <si>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</si>
  <si>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</si>
  <si>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</si>
  <si>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</si>
  <si>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</si>
  <si>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</si>
  <si>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</si>
  <si>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</si>
  <si>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</si>
  <si>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</si>
  <si>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</si>
  <si>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</si>
  <si>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</si>
  <si>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</si>
  <si>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</si>
  <si>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</si>
  <si>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</si>
  <si>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</si>
  <si>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</si>
  <si>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</si>
  <si>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</si>
  <si>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</si>
  <si>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</si>
  <si>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</si>
  <si>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</si>
  <si>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</si>
  <si>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</si>
  <si>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</si>
  <si>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</si>
  <si>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</si>
  <si>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</si>
  <si>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</si>
  <si>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</si>
  <si>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</si>
  <si>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</si>
  <si>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</si>
  <si>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</si>
  <si>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</si>
  <si>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</si>
  <si>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</si>
  <si>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</si>
  <si>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</si>
  <si>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</si>
  <si>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</si>
  <si>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</si>
  <si>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</si>
  <si>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</si>
  <si>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</si>
  <si>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</si>
  <si>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</si>
  <si>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</si>
  <si>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</si>
  <si>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</si>
  <si>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</si>
  <si>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</si>
  <si>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</si>
  <si>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</si>
  <si>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</si>
  <si>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</si>
  <si>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</si>
  <si>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</si>
  <si>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</si>
  <si>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</si>
  <si>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</si>
  <si>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</si>
  <si>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</si>
  <si>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</si>
  <si>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</si>
  <si>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</si>
  <si>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</si>
  <si>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</si>
  <si>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</si>
  <si>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</si>
  <si>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</si>
  <si>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Al 31/01/2022</t>
  </si>
  <si>
    <t>TOTAL PERIODO 2022  ENERO</t>
  </si>
  <si>
    <t>REMUNERACION AL PERSONAL DE CARACTER TEMPORAL</t>
  </si>
  <si>
    <t>TOTAL PERIODO 2022  FEBRERO</t>
  </si>
  <si>
    <t>LICENCIAS DE INFORMATICAS</t>
  </si>
  <si>
    <t>ACCESORIOS</t>
  </si>
  <si>
    <t>Al 28/02/2022</t>
  </si>
  <si>
    <t>TOTAL PERIODO 2022  MARZO</t>
  </si>
  <si>
    <t>ACCESORIO PARA EDIFICACIONES RESIDENCIALES Y NO RESIDENCIALES</t>
  </si>
  <si>
    <t>A3211101APERTURA CAJA CHICA</t>
  </si>
  <si>
    <t>Al 31/03/2022</t>
  </si>
  <si>
    <t>Lic. Paulino FELIZ</t>
  </si>
  <si>
    <t>Enc. de Contabilidad</t>
  </si>
  <si>
    <t>TOTAL PERIODO 2022  ABRIL</t>
  </si>
  <si>
    <t>SERVICIOS DE CATERING</t>
  </si>
  <si>
    <t>OTROS GASTOS POR INDEMNIZACIONES Y COMPENSACIONES</t>
  </si>
  <si>
    <t>TOTAL PERIODO 2022 MAYO</t>
  </si>
  <si>
    <t>MINERALES METALIFEROS</t>
  </si>
  <si>
    <t>Al 31/05/2022</t>
  </si>
  <si>
    <t>Lic. Bernys Perez Meran</t>
  </si>
  <si>
    <t>TOTAL PERIODO 2022 JUNIO</t>
  </si>
  <si>
    <t>Al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</si>
</sst>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3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4" fontId="0" fillId="5" borderId="4" xfId="0" applyNumberFormat="1" applyFill="1" applyBorder="1"/>
    <xf numFmtId="164" fontId="15" fillId="5" borderId="4" xfId="0" applyNumberFormat="1" applyFont="1" applyFill="1" applyBorder="1"/>
    <xf numFmtId="164" fontId="0" fillId="5" borderId="4" xfId="0" applyNumberFormat="1" applyFill="1" applyBorder="1"/>
    <xf numFmtId="164" fontId="7" fillId="5" borderId="4" xfId="1" applyFont="1" applyFill="1" applyBorder="1"/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4" fillId="5" borderId="4" xfId="1" applyFont="1" applyFill="1" applyBorder="1"/>
    <xf numFmtId="0" fontId="0" fillId="5" borderId="4" xfId="0" applyFill="1" applyBorder="1" applyAlignment="1">
      <alignment horizontal="left"/>
    </xf>
    <xf numFmtId="164" fontId="13" fillId="5" borderId="4" xfId="1" applyFont="1" applyFill="1" applyBorder="1"/>
    <xf numFmtId="164" fontId="0" fillId="2" borderId="4" xfId="1" applyFont="1" applyFill="1" applyBorder="1"/>
    <xf numFmtId="4" fontId="0" fillId="2" borderId="4" xfId="0" applyNumberFormat="1" applyFill="1" applyBorder="1"/>
    <xf numFmtId="4" fontId="0" fillId="2" borderId="0" xfId="0" applyNumberFormat="1" applyFill="1"/>
    <xf numFmtId="164" fontId="0" fillId="6" borderId="4" xfId="1" applyFont="1" applyFill="1" applyBorder="1"/>
    <xf numFmtId="164" fontId="0" fillId="7" borderId="4" xfId="1" applyFont="1" applyFill="1" applyBorder="1"/>
    <xf numFmtId="164" fontId="0" fillId="8" borderId="4" xfId="1" applyFont="1" applyFill="1" applyBorder="1"/>
    <xf numFmtId="164" fontId="0" fillId="9" borderId="4" xfId="1" applyFont="1" applyFill="1" applyBorder="1"/>
    <xf numFmtId="39" fontId="4" fillId="5" borderId="0" xfId="1" applyNumberFormat="1" applyFont="1" applyFill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5" borderId="2" xfId="0" applyFont="1" applyFill="1" applyBorder="1" applyAlignment="1">
      <alignment horizontal="right"/>
    </xf>
    <xf numFmtId="0" fontId="15" fillId="5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902EBFC-C4CC-4B6B-9FF9-C32E5F15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34519D3-4B6B-4CC4-9EEB-336A48A9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FD41D49-5CA2-4132-AC39-8B30E96B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9562671-9B93-4910-90F2-D0343B71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1FC8354-B773-477C-AC76-A618DE478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A77BFDC-B211-4EB0-A14E-B0CAFBE0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8" t="s">
        <v>266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7" ht="15.75" x14ac:dyDescent="0.25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7" ht="15.75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t="s">
        <v>303</v>
      </c>
    </row>
    <row r="4" spans="1:27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7" x14ac:dyDescent="0.25">
      <c r="A5" t="s">
        <v>267</v>
      </c>
    </row>
    <row r="6" spans="1:27" x14ac:dyDescent="0.25">
      <c r="A6" t="s">
        <v>370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319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94420743.939999998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441935547.05000001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9768207.2300000004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546525184.22000003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498998348.44999999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-156051825.75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-39332582.359999999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368295488.12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914820672.34000003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17336348.879999999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17336348.879999999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17336348.879999999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-431566091.75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897484323.4599998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914820672.33999979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19" zoomScale="120" zoomScaleNormal="120" zoomScaleSheetLayoutView="100" workbookViewId="0">
      <selection activeCell="E24" sqref="E24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383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908160033.18000007</v>
      </c>
      <c r="E9" s="77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553449849.10000002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6256983.6600000001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1398507.1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6"/>
      <c r="B16" s="56"/>
      <c r="C16" s="69" t="s">
        <v>19</v>
      </c>
      <c r="D16" s="70">
        <f>+D46+D49+D50+D53+D57+D77+D91+D92+D94+D95+D96+D117+D128+D136+D204+D204</f>
        <v>193193.43</v>
      </c>
      <c r="E16" s="70">
        <f>+D16</f>
        <v>193193.43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0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/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/>
      <c r="E22" s="9"/>
    </row>
    <row r="23" spans="1:9" ht="30" x14ac:dyDescent="0.25">
      <c r="A23" s="10"/>
      <c r="B23" s="10">
        <v>11208</v>
      </c>
      <c r="C23" s="8" t="s">
        <v>372</v>
      </c>
      <c r="D23" s="71"/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/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/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/>
      <c r="E41" s="58"/>
    </row>
    <row r="42" spans="1:5" ht="30" x14ac:dyDescent="0.25">
      <c r="A42" s="10"/>
      <c r="B42" s="10">
        <v>15301</v>
      </c>
      <c r="C42" s="8" t="s">
        <v>38</v>
      </c>
      <c r="D42" s="58"/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/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/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86">
        <v>200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/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/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5940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f>1000+2000</f>
        <v>3000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/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f>10000+14830+16050+47920</f>
        <v>88800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>
        <v>920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/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/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/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v>27980.94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/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/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/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1062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5036.57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5536.36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732.06</v>
      </c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8">
        <v>50000</v>
      </c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8"/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8"/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/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/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/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/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/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/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/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8"/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/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58">
        <v>914.5</v>
      </c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/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/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/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58">
        <v>2746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/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/>
      <c r="D131" s="58"/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/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/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58">
        <v>325</v>
      </c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/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/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/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/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/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/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/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8"/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8"/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/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/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8"/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907966839.75000012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91" t="s">
        <v>147</v>
      </c>
      <c r="C176" s="92"/>
      <c r="D176" s="72">
        <f>+E9-E16</f>
        <v>907966839.75000012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12">
        <f>SUM(D185:D206)</f>
        <v>0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/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/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/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/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D193" s="58"/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/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/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/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/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9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9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/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0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2" sqref="A12"/>
    </sheetView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7" zoomScale="120" zoomScaleNormal="120" zoomScaleSheetLayoutView="100" workbookViewId="0">
      <selection activeCell="D133" sqref="D133:D135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386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961181451.8900001</v>
      </c>
      <c r="E9" s="77">
        <f>+E15</f>
        <v>961181451.8900001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365369045.75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594326675.20000005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15360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1470370.94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961181451.8900001</v>
      </c>
    </row>
    <row r="16" spans="1:7" x14ac:dyDescent="0.25">
      <c r="A16" s="56"/>
      <c r="B16" s="56"/>
      <c r="C16" s="69" t="s">
        <v>19</v>
      </c>
      <c r="D16" s="70">
        <f>+D18+D23+D25+D28+D29+D33+D40+D41+D42+D44+D47+D48+D49+D51+D66+D67+D77+D82+D84+D90+D91+D98+D102+D103+D104+D105+D109+D116+D117+D118+D119+D128+D129+D131+D137+D139+D141+D142+D143+D144+D146+D147+D148+D149+D150+D152+D185+D186+D187+D194+D197+D199+D201+D204+D207+D46+D50+D53+D57+D92+D94+D95+D101+D108+D135</f>
        <v>60731812.020000011</v>
      </c>
      <c r="E16" s="70">
        <f>+D16</f>
        <v>60731812.020000011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32579590.519999996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925000+19134336.2</f>
        <v>20059336.199999999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/>
      <c r="E22" s="9"/>
    </row>
    <row r="23" spans="1:9" ht="30" x14ac:dyDescent="0.25">
      <c r="A23" s="10"/>
      <c r="B23" s="10">
        <v>11208</v>
      </c>
      <c r="C23" s="8" t="s">
        <v>372</v>
      </c>
      <c r="D23" s="71">
        <v>6515000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>
        <v>49000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>
        <v>210000</v>
      </c>
      <c r="E28" s="58"/>
    </row>
    <row r="29" spans="1:9" x14ac:dyDescent="0.25">
      <c r="A29" s="10"/>
      <c r="B29" s="10">
        <v>11504</v>
      </c>
      <c r="C29" s="8" t="s">
        <v>27</v>
      </c>
      <c r="D29" s="58">
        <v>252468.84</v>
      </c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65582.5+1814753.65</f>
        <v>1880336.15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65675+1824581.88</f>
        <v>1890256.88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10175+253017.45</f>
        <v>263192.45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19610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/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>
        <v>2250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525252.75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1596006.21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f>450+5940</f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1000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241900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v>465250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>
        <v>2060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/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/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>
        <v>525203</v>
      </c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781156.42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f>50688.42+26714.32</f>
        <v>77402.739999999991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63720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v>88500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/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>
        <v>13216</v>
      </c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f>80000+4812</f>
        <v>84812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15356.27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1846.06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1510.99</v>
      </c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8"/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8">
        <v>2154774.4</v>
      </c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8"/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>
        <v>46152.31</v>
      </c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>
        <v>173425.02</v>
      </c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>
        <v>743.4</v>
      </c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>
        <v>1705.1</v>
      </c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>
        <v>63720</v>
      </c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>
        <v>4000</v>
      </c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>
        <f>629242.08+400</f>
        <v>629642.07999999996</v>
      </c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8"/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>
        <v>124675.26</v>
      </c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58">
        <f>9897.84+17.7</f>
        <v>9915.5400000000009</v>
      </c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>
        <f>7257+135.35</f>
        <v>7392.35</v>
      </c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>
        <v>64546</v>
      </c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/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58">
        <f>309746.46+1434.37</f>
        <v>311180.83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>
        <v>67752.06</v>
      </c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 t="s">
        <v>387</v>
      </c>
      <c r="D131" s="58">
        <v>1687.4</v>
      </c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/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>
        <v>1500</v>
      </c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58"/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>
        <v>57598.79</v>
      </c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>
        <f>6914.8+284</f>
        <v>7198.8</v>
      </c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>
        <v>412970.5</v>
      </c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>
        <v>21257.7</v>
      </c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>
        <f>166341.06+297</f>
        <v>166638.06</v>
      </c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>
        <f>6811998.4+23290</f>
        <v>6835288.4000000004</v>
      </c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>
        <f>112920.1+1085.01</f>
        <v>114005.11</v>
      </c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8">
        <f>1293880.62+6395.9</f>
        <v>1300276.52</v>
      </c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8">
        <v>212618.3</v>
      </c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>
        <v>4720</v>
      </c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>
        <f>122292.8+3072.01</f>
        <v>125364.81</v>
      </c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>
        <v>164671.35999999999</v>
      </c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8"/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900449639.87000012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91" t="s">
        <v>147</v>
      </c>
      <c r="C176" s="92"/>
      <c r="D176" s="72">
        <f>+E9-E16</f>
        <v>900449639.87000012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12">
        <f>SUM(D185:D206)</f>
        <v>10554358.959999999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>
        <v>256520.2</v>
      </c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>
        <v>8142395.2999999998</v>
      </c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>
        <v>1453093.3</v>
      </c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/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D193" s="58"/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>
        <v>20576.84</v>
      </c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>
        <v>335455.12</v>
      </c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>
        <v>102070</v>
      </c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>
        <v>106188.2</v>
      </c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/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>
        <v>138060</v>
      </c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9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9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/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10554358.959999999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13" zoomScale="120" zoomScaleNormal="120" zoomScaleSheetLayoutView="100" workbookViewId="0">
      <selection activeCell="D10" sqref="D10:D13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390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901764333.26000011</v>
      </c>
      <c r="E9" s="77">
        <f>+E15</f>
        <v>901764333.26000011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269991497.18000001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627584691.99000001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3138311.15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1049832.94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901764333.26000011</v>
      </c>
    </row>
    <row r="16" spans="1:7" x14ac:dyDescent="0.25">
      <c r="A16" s="56"/>
      <c r="B16" s="56"/>
      <c r="C16" s="69" t="s">
        <v>19</v>
      </c>
      <c r="D16" s="70">
        <f>+D18+D23+D25+D28+D29+D33+D40+D41+D42+D44+D45+D46+D47+D48+D49+D50+D51+D53+D55+D57+D58+D67+D76+D77+D80+D82+D84+D88+D91+D92+D94+D96+D98+D99+D101+D103+D104+D108+D109+D116+D118+D119+D122+D128+D129+D134+D135+D136+D137+D139+D143+D144+D147+D148+D150+D185+D186+D187+D188+D203+D207</f>
        <v>52844000.909999982</v>
      </c>
      <c r="E16" s="70">
        <f>+D16</f>
        <v>52844000.909999982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32977265.609999999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19257336.2+875000</f>
        <v>20132336.199999999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/>
      <c r="E22" s="9"/>
    </row>
    <row r="23" spans="1:9" ht="30" x14ac:dyDescent="0.25">
      <c r="A23" s="10"/>
      <c r="B23" s="10">
        <v>11208</v>
      </c>
      <c r="C23" s="8" t="s">
        <v>372</v>
      </c>
      <c r="D23" s="71">
        <v>6720000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>
        <v>49000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>
        <v>75000</v>
      </c>
      <c r="E28" s="58"/>
    </row>
    <row r="29" spans="1:9" x14ac:dyDescent="0.25">
      <c r="A29" s="10"/>
      <c r="B29" s="10">
        <v>11504</v>
      </c>
      <c r="C29" s="8" t="s">
        <v>27</v>
      </c>
      <c r="D29" s="58">
        <v>454637.73</v>
      </c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1470000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1838008.85+62037.5</f>
        <v>1900046.35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1847869.88+62125</f>
        <v>1909994.88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256625.45+9625</f>
        <v>266250.45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21359.01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126710.81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>
        <v>2700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2032308.8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2318082.86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f>67607+5940</f>
        <v>73547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f>2000+15080</f>
        <v>17080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23600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f>110900+187700</f>
        <v>298600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>
        <v>100</v>
      </c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>
        <v>1560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f>400000+80000</f>
        <v>480000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/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803067.84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58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58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58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>
        <v>71390</v>
      </c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f>27711.19+17195.35</f>
        <v>44906.539999999994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>
        <v>232170</v>
      </c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63720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v>88500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>
        <v>130160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f>40000+572.01</f>
        <v>40572.01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3095.16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4985.22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/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8">
        <v>1442.59</v>
      </c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8">
        <v>6443012.4000000004</v>
      </c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8">
        <v>301613.90000000002</v>
      </c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>
        <f>746690+89981.49</f>
        <v>836671.49</v>
      </c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/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>
        <v>3600</v>
      </c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>
        <v>338.8</v>
      </c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/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>
        <v>2427</v>
      </c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>
        <v>3560.62</v>
      </c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8"/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>
        <v>587162.15</v>
      </c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58"/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>
        <v>815.04</v>
      </c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>
        <v>692.01</v>
      </c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>
        <v>220</v>
      </c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58">
        <v>2687.56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>
        <v>174</v>
      </c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 t="s">
        <v>387</v>
      </c>
      <c r="D131" s="58"/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>
        <v>34708.800000000003</v>
      </c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>
        <v>1000</v>
      </c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58">
        <v>175</v>
      </c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>
        <v>35990</v>
      </c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>
        <v>625</v>
      </c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/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/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>
        <v>1183.5</v>
      </c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>
        <f>2211360.12+3763.73</f>
        <v>2215123.85</v>
      </c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/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8">
        <f>8414.58+468.78</f>
        <v>8883.36</v>
      </c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8">
        <v>7670</v>
      </c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/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>
        <v>542.19000000000005</v>
      </c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8"/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848920332.35000014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91" t="s">
        <v>147</v>
      </c>
      <c r="C176" s="92"/>
      <c r="D176" s="72">
        <f>+E9-E16</f>
        <v>848920332.35000014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12">
        <f>SUM(D185:D206)</f>
        <v>1559979.25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>
        <v>582519.26</v>
      </c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>
        <v>382202</v>
      </c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>
        <v>171519.99</v>
      </c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>
        <v>117410</v>
      </c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/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/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>
        <v>306328</v>
      </c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/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58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58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>
        <v>938221.54</v>
      </c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1559979.25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88" t="s">
        <v>266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15.75" x14ac:dyDescent="0.25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2021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3" zoomScaleNormal="100" workbookViewId="0">
      <selection activeCell="Z12" sqref="Z12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8" t="s">
        <v>266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7" ht="15.75" x14ac:dyDescent="0.25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7" ht="15.75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t="s">
        <v>303</v>
      </c>
    </row>
    <row r="4" spans="1:27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7" x14ac:dyDescent="0.25">
      <c r="A5" t="s">
        <v>267</v>
      </c>
    </row>
    <row r="6" spans="1:27" x14ac:dyDescent="0.25">
      <c r="A6" t="s">
        <v>376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294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188094454.55000001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367723277.89999998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8997398.7300000004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564815131.18000007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498997824.44999999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-158132795.69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40055818.340000004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445602394.88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1010417526.0600001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11198699.710000001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11198699.710000001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11198699.710000001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</f>
        <v>-329831588.86000001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999218826.34999979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1010417526.0599998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44" zoomScaleNormal="100" workbookViewId="0">
      <selection sqref="A1:Z50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8" t="s">
        <v>266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7" ht="15.75" x14ac:dyDescent="0.25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7" ht="15.75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t="s">
        <v>303</v>
      </c>
    </row>
    <row r="4" spans="1:27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322052434.61000001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347054693.31999999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10637127.640000001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679744255.57000005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499946306.10000002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-159810991.62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40779054.32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445595916.57999998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1125340172.1500001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40">
        <v>6268.42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96395468.930000007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96401737.350000009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96401737.350000009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-431566091.75+101734502.89+29725876.87-6268.42</f>
        <v>-300111980.41000003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1028938434.7999997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1125340172.1499996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381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8" zoomScaleNormal="100" workbookViewId="0">
      <selection activeCell="AA43" sqref="AA43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8" t="s">
        <v>266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7" ht="15.75" x14ac:dyDescent="0.25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7" ht="15.75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t="s">
        <v>303</v>
      </c>
    </row>
    <row r="4" spans="1:27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7" x14ac:dyDescent="0.25">
      <c r="A5" t="s">
        <v>267</v>
      </c>
    </row>
    <row r="6" spans="1:27" x14ac:dyDescent="0.25">
      <c r="A6" t="s">
        <v>388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320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560565104.03999996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265369045.74000001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17648901.059999999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64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87">
        <f>SUM(Z11:Z14)</f>
        <v>843583050.83999991</v>
      </c>
    </row>
    <row r="16" spans="1:27" x14ac:dyDescent="0.25">
      <c r="Z16" s="67"/>
    </row>
    <row r="17" spans="1:27" x14ac:dyDescent="0.25">
      <c r="A17" t="s">
        <v>272</v>
      </c>
      <c r="Z17" s="67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509237090.08999997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64819607.780000001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-164252790.36000001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42227827.270000003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452031734.77999997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1295614785.6199999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64">
        <v>6055.23</v>
      </c>
    </row>
    <row r="28" spans="1:27" x14ac:dyDescent="0.25">
      <c r="A28" t="s">
        <v>277</v>
      </c>
      <c r="Z28" s="67"/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8797563.7699999996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8803619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8803619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-431566091.75+101734502.89+29725876.87-6268.42+257872731.82</f>
        <v>-42239248.590000033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1286811166.6199999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1295614785.6199999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389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abSelected="1" zoomScaleNormal="100" workbookViewId="0">
      <selection activeCell="Z27" sqref="Z2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8" t="s">
        <v>266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7" ht="15.75" x14ac:dyDescent="0.25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7" ht="15.75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t="s">
        <v>303</v>
      </c>
    </row>
    <row r="4" spans="1:27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7" x14ac:dyDescent="0.25">
      <c r="A5" t="s">
        <v>267</v>
      </c>
    </row>
    <row r="6" spans="1:27" x14ac:dyDescent="0.25">
      <c r="A6" t="s">
        <v>391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305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695668448.11000001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269991497.18000001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20000676.800000001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64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87">
        <f>SUM(Z11:Z14)</f>
        <v>985660622.08999991</v>
      </c>
    </row>
    <row r="16" spans="1:27" x14ac:dyDescent="0.25">
      <c r="Z16" s="67"/>
    </row>
    <row r="17" spans="1:27" x14ac:dyDescent="0.25">
      <c r="A17" t="s">
        <v>272</v>
      </c>
      <c r="Z17" s="67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523996804.88999999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66507624.700000003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-177105805.59999999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44641381.159999996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458040005.14999998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1443700627.2399998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64">
        <v>8325.27</v>
      </c>
    </row>
    <row r="28" spans="1:27" x14ac:dyDescent="0.25">
      <c r="A28" t="s">
        <v>277</v>
      </c>
      <c r="Z28" s="67"/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8471820.25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8480145.5199999996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8480145.5199999996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-431566091.75+101734502.89+29725876.87-6268.42+257872731.82+148409315.1</f>
        <v>106170066.50999996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1435220481.7199998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1443700627.2399998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389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opLeftCell="A7" zoomScale="120" zoomScaleNormal="120" zoomScaleSheetLayoutView="100" workbookViewId="0">
      <selection activeCell="D8" sqref="D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371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952903427.16999996</v>
      </c>
      <c r="E9" s="77">
        <f>+E15</f>
        <v>952903427.16999996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441935547.05000001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509512935.75999999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1124077.5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330866.86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952903427.16999996</v>
      </c>
    </row>
    <row r="16" spans="1:7" x14ac:dyDescent="0.25">
      <c r="A16" s="56"/>
      <c r="B16" s="56"/>
      <c r="C16" s="69" t="s">
        <v>19</v>
      </c>
      <c r="D16" s="70">
        <f>+D17+D43+D97+D150+D163+D180</f>
        <v>34516386.939999998</v>
      </c>
      <c r="E16" s="70">
        <f>+D16</f>
        <v>34516386.939999998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31761117.390000001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975000+19224286.2</f>
        <v>20199286.199999999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1437000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69127.5+1790715.01</f>
        <v>1859842.51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69225+1800509.33</f>
        <v>1869734.33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E42+10725+249529.35</f>
        <v>260254.35</v>
      </c>
      <c r="E42" s="58"/>
    </row>
    <row r="43" spans="1:5" x14ac:dyDescent="0.25">
      <c r="A43" s="56"/>
      <c r="B43" s="56">
        <v>2</v>
      </c>
      <c r="C43" s="69" t="s">
        <v>39</v>
      </c>
      <c r="D43" s="63">
        <f>SUM(D44:D96)</f>
        <v>2755269.5500000003</v>
      </c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23767.94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45896.39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1360640.37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544840.04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9544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/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/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565259.18000000005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/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/>
      <c r="E69" s="9"/>
    </row>
    <row r="70" spans="1:5" ht="30" x14ac:dyDescent="0.25">
      <c r="A70" s="10" t="s">
        <v>203</v>
      </c>
      <c r="B70" s="10">
        <v>27106</v>
      </c>
      <c r="C70" s="8" t="s">
        <v>367</v>
      </c>
      <c r="D70" s="58"/>
      <c r="E70" s="58"/>
    </row>
    <row r="71" spans="1:5" ht="30" x14ac:dyDescent="0.25">
      <c r="A71" s="10"/>
      <c r="B71" s="10">
        <v>27107</v>
      </c>
      <c r="C71" s="8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8" t="s">
        <v>67</v>
      </c>
      <c r="D72" s="58"/>
      <c r="E72" s="58"/>
    </row>
    <row r="73" spans="1:5" x14ac:dyDescent="0.25">
      <c r="A73" s="10"/>
      <c r="B73" s="10">
        <v>27202</v>
      </c>
      <c r="C73" s="8" t="s">
        <v>68</v>
      </c>
      <c r="D73" s="58"/>
      <c r="E73" s="58"/>
    </row>
    <row r="74" spans="1:5" ht="30" x14ac:dyDescent="0.25">
      <c r="A74" s="10"/>
      <c r="B74" s="10">
        <v>272041</v>
      </c>
      <c r="C74" s="8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8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8" t="s">
        <v>71</v>
      </c>
      <c r="D76" s="58"/>
      <c r="E76" s="58"/>
    </row>
    <row r="77" spans="1:5" ht="30" x14ac:dyDescent="0.25">
      <c r="A77" s="10"/>
      <c r="B77" s="10">
        <v>27208</v>
      </c>
      <c r="C77" s="8" t="s">
        <v>315</v>
      </c>
      <c r="D77" s="58"/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8" t="s">
        <v>368</v>
      </c>
      <c r="D79" s="58"/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5" x14ac:dyDescent="0.25">
      <c r="A81" s="10" t="s">
        <v>209</v>
      </c>
      <c r="B81" s="10">
        <v>28501</v>
      </c>
      <c r="C81" s="8" t="s">
        <v>74</v>
      </c>
      <c r="D81" s="58"/>
      <c r="E81" s="58"/>
    </row>
    <row r="82" spans="1:5" x14ac:dyDescent="0.25">
      <c r="A82" s="10" t="s">
        <v>210</v>
      </c>
      <c r="B82" s="10">
        <v>28502</v>
      </c>
      <c r="C82" s="8" t="s">
        <v>75</v>
      </c>
      <c r="D82" s="58"/>
      <c r="E82" s="58"/>
    </row>
    <row r="83" spans="1:5" x14ac:dyDescent="0.25">
      <c r="A83" s="10" t="s">
        <v>211</v>
      </c>
      <c r="B83" s="10">
        <v>28503</v>
      </c>
      <c r="C83" s="8" t="s">
        <v>76</v>
      </c>
      <c r="D83" s="58">
        <v>158931.63</v>
      </c>
      <c r="E83" s="58"/>
    </row>
    <row r="84" spans="1:5" x14ac:dyDescent="0.25">
      <c r="A84" s="10" t="s">
        <v>212</v>
      </c>
      <c r="B84" s="13">
        <v>28601</v>
      </c>
      <c r="C84" s="14" t="s">
        <v>77</v>
      </c>
      <c r="D84" s="58"/>
      <c r="E84" s="58"/>
    </row>
    <row r="85" spans="1:5" x14ac:dyDescent="0.25">
      <c r="A85" s="10"/>
      <c r="B85" s="10">
        <v>28602</v>
      </c>
      <c r="C85" s="8" t="s">
        <v>78</v>
      </c>
      <c r="D85" s="58"/>
      <c r="E85" s="58"/>
    </row>
    <row r="86" spans="1:5" ht="30" x14ac:dyDescent="0.25">
      <c r="A86" s="10"/>
      <c r="B86" s="10">
        <v>28701</v>
      </c>
      <c r="C86" s="8" t="s">
        <v>79</v>
      </c>
      <c r="D86" s="58"/>
      <c r="E86" s="9"/>
    </row>
    <row r="87" spans="1:5" x14ac:dyDescent="0.25">
      <c r="A87" s="10"/>
      <c r="B87" s="10">
        <v>28702</v>
      </c>
      <c r="C87" s="8" t="s">
        <v>80</v>
      </c>
      <c r="D87" s="58"/>
      <c r="E87" s="9"/>
    </row>
    <row r="88" spans="1:5" x14ac:dyDescent="0.25">
      <c r="A88" s="10"/>
      <c r="B88" s="10">
        <v>28704</v>
      </c>
      <c r="C88" s="8" t="s">
        <v>81</v>
      </c>
      <c r="D88" s="58"/>
      <c r="E88" s="9"/>
    </row>
    <row r="89" spans="1:5" x14ac:dyDescent="0.25">
      <c r="A89" s="10"/>
      <c r="B89" s="10">
        <v>28705</v>
      </c>
      <c r="C89" s="8" t="s">
        <v>82</v>
      </c>
      <c r="D89" s="58"/>
      <c r="E89" s="58"/>
    </row>
    <row r="90" spans="1:5" x14ac:dyDescent="0.25">
      <c r="A90" s="10" t="s">
        <v>213</v>
      </c>
      <c r="B90" s="10">
        <v>28706</v>
      </c>
      <c r="C90" s="8" t="s">
        <v>83</v>
      </c>
      <c r="D90" s="58">
        <v>40000</v>
      </c>
      <c r="E90" s="58"/>
    </row>
    <row r="91" spans="1:5" x14ac:dyDescent="0.25">
      <c r="A91" s="10" t="s">
        <v>214</v>
      </c>
      <c r="B91" s="10">
        <v>28801</v>
      </c>
      <c r="C91" s="8" t="s">
        <v>84</v>
      </c>
      <c r="D91" s="58"/>
      <c r="E91" s="58"/>
    </row>
    <row r="92" spans="1:5" x14ac:dyDescent="0.25">
      <c r="A92" s="10"/>
      <c r="B92" s="10">
        <v>28802</v>
      </c>
      <c r="C92" s="8" t="s">
        <v>85</v>
      </c>
      <c r="D92" s="58"/>
      <c r="E92" s="58"/>
    </row>
    <row r="93" spans="1:5" x14ac:dyDescent="0.25">
      <c r="A93" s="10"/>
      <c r="B93" s="10">
        <v>28803</v>
      </c>
      <c r="C93" s="8" t="s">
        <v>85</v>
      </c>
      <c r="D93" s="58"/>
      <c r="E93" s="58"/>
    </row>
    <row r="94" spans="1:5" x14ac:dyDescent="0.25">
      <c r="A94" s="10"/>
      <c r="B94" s="10">
        <v>28804</v>
      </c>
      <c r="C94" s="8" t="s">
        <v>85</v>
      </c>
      <c r="D94" s="58"/>
      <c r="E94" s="58"/>
    </row>
    <row r="95" spans="1:5" x14ac:dyDescent="0.25">
      <c r="A95" s="10"/>
      <c r="B95" s="10">
        <v>29101</v>
      </c>
      <c r="C95" s="8" t="s">
        <v>323</v>
      </c>
      <c r="D95" s="58"/>
      <c r="E95" s="58"/>
    </row>
    <row r="96" spans="1:5" x14ac:dyDescent="0.25">
      <c r="A96" s="10"/>
      <c r="B96" s="10">
        <v>29201</v>
      </c>
      <c r="C96" s="8" t="s">
        <v>265</v>
      </c>
      <c r="D96" s="58"/>
      <c r="E96" s="9"/>
    </row>
    <row r="97" spans="1:5" x14ac:dyDescent="0.25">
      <c r="A97" s="56"/>
      <c r="B97" s="56">
        <v>3</v>
      </c>
      <c r="C97" s="69" t="s">
        <v>86</v>
      </c>
      <c r="D97" s="63"/>
      <c r="E97" s="63"/>
    </row>
    <row r="98" spans="1:5" x14ac:dyDescent="0.25">
      <c r="A98" s="10" t="s">
        <v>215</v>
      </c>
      <c r="B98" s="13">
        <v>31101</v>
      </c>
      <c r="C98" s="14" t="s">
        <v>87</v>
      </c>
      <c r="D98" s="58"/>
      <c r="E98" s="58"/>
    </row>
    <row r="99" spans="1:5" x14ac:dyDescent="0.25">
      <c r="A99" s="10" t="s">
        <v>216</v>
      </c>
      <c r="B99" s="10">
        <v>31303</v>
      </c>
      <c r="C99" s="8" t="s">
        <v>316</v>
      </c>
      <c r="D99" s="58"/>
      <c r="E99" s="58"/>
    </row>
    <row r="100" spans="1:5" x14ac:dyDescent="0.25">
      <c r="A100" s="10" t="s">
        <v>217</v>
      </c>
      <c r="B100" s="10">
        <v>31401</v>
      </c>
      <c r="C100" s="8" t="s">
        <v>88</v>
      </c>
      <c r="D100" s="58"/>
      <c r="E100" s="58"/>
    </row>
    <row r="101" spans="1:5" x14ac:dyDescent="0.25">
      <c r="A101" s="10" t="s">
        <v>218</v>
      </c>
      <c r="B101" s="10">
        <v>32101</v>
      </c>
      <c r="C101" s="8" t="s">
        <v>89</v>
      </c>
      <c r="D101" s="58"/>
      <c r="E101" s="58"/>
    </row>
    <row r="102" spans="1:5" x14ac:dyDescent="0.25">
      <c r="A102" s="10" t="s">
        <v>219</v>
      </c>
      <c r="B102" s="10">
        <v>32201</v>
      </c>
      <c r="C102" s="8" t="s">
        <v>90</v>
      </c>
      <c r="D102" s="58"/>
      <c r="E102" s="58"/>
    </row>
    <row r="103" spans="1:5" x14ac:dyDescent="0.25">
      <c r="A103" s="10" t="s">
        <v>220</v>
      </c>
      <c r="B103" s="10">
        <v>32301</v>
      </c>
      <c r="C103" s="8" t="s">
        <v>91</v>
      </c>
      <c r="D103" s="58"/>
      <c r="E103" s="58"/>
    </row>
    <row r="104" spans="1:5" x14ac:dyDescent="0.25">
      <c r="A104" s="10" t="s">
        <v>221</v>
      </c>
      <c r="B104" s="10">
        <v>32401</v>
      </c>
      <c r="C104" s="8" t="s">
        <v>92</v>
      </c>
      <c r="D104" s="58"/>
      <c r="E104" s="58"/>
    </row>
    <row r="105" spans="1:5" x14ac:dyDescent="0.25">
      <c r="A105" s="10" t="s">
        <v>222</v>
      </c>
      <c r="B105" s="10">
        <v>33101</v>
      </c>
      <c r="C105" s="8" t="s">
        <v>93</v>
      </c>
      <c r="D105" s="58"/>
      <c r="E105" s="58"/>
    </row>
    <row r="106" spans="1:5" x14ac:dyDescent="0.25">
      <c r="A106" s="10" t="s">
        <v>223</v>
      </c>
      <c r="B106" s="10">
        <v>33201</v>
      </c>
      <c r="C106" s="8" t="s">
        <v>94</v>
      </c>
      <c r="D106" s="58"/>
      <c r="E106" s="58"/>
    </row>
    <row r="107" spans="1:5" x14ac:dyDescent="0.25">
      <c r="A107" s="10" t="s">
        <v>224</v>
      </c>
      <c r="B107" s="10">
        <v>33301</v>
      </c>
      <c r="C107" s="8" t="s">
        <v>95</v>
      </c>
      <c r="D107" s="58"/>
      <c r="E107" s="58"/>
    </row>
    <row r="108" spans="1:5" x14ac:dyDescent="0.25">
      <c r="A108" s="10" t="s">
        <v>225</v>
      </c>
      <c r="B108" s="10">
        <v>33401</v>
      </c>
      <c r="C108" s="8" t="s">
        <v>96</v>
      </c>
      <c r="D108" s="58"/>
      <c r="E108" s="58"/>
    </row>
    <row r="109" spans="1:5" x14ac:dyDescent="0.25">
      <c r="A109" s="10" t="s">
        <v>226</v>
      </c>
      <c r="B109" s="10">
        <v>33601</v>
      </c>
      <c r="C109" s="8" t="s">
        <v>97</v>
      </c>
      <c r="D109" s="58"/>
      <c r="E109" s="58"/>
    </row>
    <row r="110" spans="1:5" x14ac:dyDescent="0.25">
      <c r="A110" s="10" t="s">
        <v>227</v>
      </c>
      <c r="B110" s="10">
        <v>34101</v>
      </c>
      <c r="C110" s="8" t="s">
        <v>98</v>
      </c>
      <c r="D110" s="58"/>
      <c r="E110" s="58"/>
    </row>
    <row r="111" spans="1:5" x14ac:dyDescent="0.25">
      <c r="A111" s="10" t="s">
        <v>228</v>
      </c>
      <c r="B111" s="10">
        <v>35101</v>
      </c>
      <c r="C111" s="8" t="s">
        <v>99</v>
      </c>
      <c r="D111" s="58"/>
      <c r="E111" s="58"/>
    </row>
    <row r="112" spans="1:5" x14ac:dyDescent="0.25">
      <c r="A112" s="10" t="s">
        <v>229</v>
      </c>
      <c r="B112" s="10">
        <v>35201</v>
      </c>
      <c r="C112" s="8" t="s">
        <v>100</v>
      </c>
      <c r="D112" s="58"/>
      <c r="E112" s="58"/>
    </row>
    <row r="113" spans="1:9" x14ac:dyDescent="0.25">
      <c r="A113" s="10" t="s">
        <v>230</v>
      </c>
      <c r="B113" s="10">
        <v>35301</v>
      </c>
      <c r="C113" s="8" t="s">
        <v>101</v>
      </c>
      <c r="D113" s="58"/>
      <c r="E113" s="58"/>
    </row>
    <row r="114" spans="1:9" x14ac:dyDescent="0.25">
      <c r="A114" s="10" t="s">
        <v>231</v>
      </c>
      <c r="B114" s="10">
        <v>35401</v>
      </c>
      <c r="C114" s="8" t="s">
        <v>102</v>
      </c>
      <c r="D114" s="58"/>
      <c r="E114" s="58"/>
    </row>
    <row r="115" spans="1:9" x14ac:dyDescent="0.25">
      <c r="A115" s="10" t="s">
        <v>232</v>
      </c>
      <c r="B115" s="10">
        <v>35501</v>
      </c>
      <c r="C115" s="8" t="s">
        <v>103</v>
      </c>
      <c r="D115" s="58"/>
      <c r="E115" s="58"/>
    </row>
    <row r="116" spans="1:9" x14ac:dyDescent="0.25">
      <c r="A116" s="10" t="s">
        <v>233</v>
      </c>
      <c r="B116" s="10">
        <v>36101</v>
      </c>
      <c r="C116" s="8" t="s">
        <v>104</v>
      </c>
      <c r="D116" s="58"/>
      <c r="E116" s="58"/>
    </row>
    <row r="117" spans="1:9" x14ac:dyDescent="0.25">
      <c r="A117" s="10"/>
      <c r="B117" s="10">
        <v>36102</v>
      </c>
      <c r="C117" s="8" t="s">
        <v>311</v>
      </c>
      <c r="D117" s="58"/>
      <c r="E117" s="58"/>
    </row>
    <row r="118" spans="1:9" x14ac:dyDescent="0.25">
      <c r="A118" s="10" t="s">
        <v>234</v>
      </c>
      <c r="B118" s="10">
        <v>36104</v>
      </c>
      <c r="C118" s="8" t="s">
        <v>105</v>
      </c>
      <c r="D118" s="58"/>
      <c r="E118" s="58"/>
    </row>
    <row r="119" spans="1:9" x14ac:dyDescent="0.25">
      <c r="A119" s="10" t="s">
        <v>235</v>
      </c>
      <c r="B119" s="10">
        <v>36201</v>
      </c>
      <c r="C119" s="8" t="s">
        <v>106</v>
      </c>
      <c r="D119" s="58"/>
      <c r="E119" s="58"/>
    </row>
    <row r="120" spans="1:9" x14ac:dyDescent="0.25">
      <c r="A120" s="10" t="s">
        <v>236</v>
      </c>
      <c r="B120" s="10">
        <v>36202</v>
      </c>
      <c r="C120" s="8" t="s">
        <v>107</v>
      </c>
      <c r="D120" s="58"/>
      <c r="E120" s="58"/>
    </row>
    <row r="121" spans="1:9" x14ac:dyDescent="0.25">
      <c r="A121" s="10" t="s">
        <v>237</v>
      </c>
      <c r="B121" s="10">
        <v>36203</v>
      </c>
      <c r="C121" s="8" t="s">
        <v>108</v>
      </c>
      <c r="D121" s="58"/>
      <c r="E121" s="58"/>
    </row>
    <row r="122" spans="1:9" x14ac:dyDescent="0.25">
      <c r="A122" s="10" t="s">
        <v>238</v>
      </c>
      <c r="B122" s="10">
        <v>36301</v>
      </c>
      <c r="C122" s="8" t="s">
        <v>109</v>
      </c>
      <c r="D122" s="58"/>
      <c r="E122" s="58"/>
    </row>
    <row r="123" spans="1:9" x14ac:dyDescent="0.25">
      <c r="A123" s="10"/>
      <c r="B123" s="10">
        <v>36302</v>
      </c>
      <c r="C123" s="8" t="s">
        <v>107</v>
      </c>
      <c r="D123" s="58"/>
      <c r="E123" s="58"/>
    </row>
    <row r="124" spans="1:9" x14ac:dyDescent="0.25">
      <c r="A124" s="10" t="s">
        <v>239</v>
      </c>
      <c r="B124" s="10">
        <v>36303</v>
      </c>
      <c r="C124" s="8" t="s">
        <v>110</v>
      </c>
      <c r="D124" s="58"/>
      <c r="E124" s="58"/>
    </row>
    <row r="125" spans="1:9" x14ac:dyDescent="0.25">
      <c r="A125" s="10" t="s">
        <v>240</v>
      </c>
      <c r="B125" s="10">
        <v>36304</v>
      </c>
      <c r="C125" s="8" t="s">
        <v>111</v>
      </c>
      <c r="D125" s="58"/>
      <c r="E125" s="58"/>
    </row>
    <row r="126" spans="1:9" s="1" customFormat="1" x14ac:dyDescent="0.25">
      <c r="A126" s="10" t="s">
        <v>240</v>
      </c>
      <c r="B126" s="10">
        <v>36306</v>
      </c>
      <c r="C126" s="8" t="s">
        <v>362</v>
      </c>
      <c r="D126" s="58"/>
      <c r="E126" s="58"/>
      <c r="G126"/>
      <c r="H126"/>
      <c r="I126"/>
    </row>
    <row r="127" spans="1:9" s="1" customFormat="1" x14ac:dyDescent="0.25">
      <c r="A127" s="10"/>
      <c r="B127" s="56">
        <v>36307</v>
      </c>
      <c r="C127" s="57" t="s">
        <v>357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36401</v>
      </c>
      <c r="C128" s="57"/>
      <c r="D128" s="58"/>
      <c r="E128" s="58"/>
      <c r="G128"/>
      <c r="H128"/>
      <c r="I128"/>
    </row>
    <row r="129" spans="1:9" s="1" customFormat="1" x14ac:dyDescent="0.25">
      <c r="A129" s="10" t="s">
        <v>234</v>
      </c>
      <c r="B129" s="56">
        <v>36403</v>
      </c>
      <c r="C129" s="57" t="s">
        <v>113</v>
      </c>
      <c r="D129" s="58"/>
      <c r="E129" s="58"/>
      <c r="G129"/>
      <c r="H129"/>
      <c r="I129"/>
    </row>
    <row r="130" spans="1:9" s="1" customFormat="1" x14ac:dyDescent="0.25">
      <c r="A130" s="10" t="s">
        <v>241</v>
      </c>
      <c r="B130" s="56">
        <v>37101</v>
      </c>
      <c r="C130" s="57" t="s">
        <v>114</v>
      </c>
      <c r="D130" s="58"/>
      <c r="E130" s="58"/>
      <c r="G130"/>
      <c r="H130"/>
      <c r="I130"/>
    </row>
    <row r="131" spans="1:9" s="1" customFormat="1" x14ac:dyDescent="0.25">
      <c r="A131" s="10" t="s">
        <v>242</v>
      </c>
      <c r="B131" s="56">
        <v>37102</v>
      </c>
      <c r="C131" s="57" t="s">
        <v>115</v>
      </c>
      <c r="D131" s="58"/>
      <c r="E131" s="58"/>
      <c r="G131"/>
      <c r="H131"/>
      <c r="I131"/>
    </row>
    <row r="132" spans="1:9" s="1" customFormat="1" x14ac:dyDescent="0.25">
      <c r="A132" s="10" t="s">
        <v>243</v>
      </c>
      <c r="B132" s="56">
        <v>37104</v>
      </c>
      <c r="C132" s="57" t="s">
        <v>116</v>
      </c>
      <c r="D132" s="58"/>
      <c r="E132" s="58"/>
      <c r="G132"/>
      <c r="H132"/>
      <c r="I132"/>
    </row>
    <row r="133" spans="1:9" s="1" customFormat="1" x14ac:dyDescent="0.25">
      <c r="A133" s="10" t="s">
        <v>244</v>
      </c>
      <c r="B133" s="56">
        <v>37105</v>
      </c>
      <c r="C133" s="57" t="s">
        <v>117</v>
      </c>
      <c r="D133" s="58"/>
      <c r="E133" s="58"/>
      <c r="G133"/>
      <c r="H133"/>
      <c r="I133"/>
    </row>
    <row r="134" spans="1:9" s="1" customFormat="1" x14ac:dyDescent="0.25">
      <c r="A134" s="10" t="s">
        <v>245</v>
      </c>
      <c r="B134" s="56">
        <v>37106</v>
      </c>
      <c r="C134" s="57" t="s">
        <v>118</v>
      </c>
      <c r="D134" s="58"/>
      <c r="E134" s="58"/>
      <c r="G134"/>
      <c r="H134"/>
      <c r="I134"/>
    </row>
    <row r="135" spans="1:9" s="1" customFormat="1" x14ac:dyDescent="0.25">
      <c r="A135" s="10"/>
      <c r="B135" s="56">
        <v>37201</v>
      </c>
      <c r="C135" s="57" t="s">
        <v>358</v>
      </c>
      <c r="D135" s="58"/>
      <c r="E135" s="58"/>
      <c r="G135"/>
      <c r="H135"/>
      <c r="I135"/>
    </row>
    <row r="136" spans="1:9" s="1" customFormat="1" x14ac:dyDescent="0.25">
      <c r="A136" s="10" t="s">
        <v>247</v>
      </c>
      <c r="B136" s="10">
        <v>37203</v>
      </c>
      <c r="C136" s="8" t="s">
        <v>120</v>
      </c>
      <c r="D136" s="58"/>
      <c r="E136" s="58"/>
      <c r="G136"/>
      <c r="H136"/>
      <c r="I136"/>
    </row>
    <row r="137" spans="1:9" s="1" customFormat="1" x14ac:dyDescent="0.25">
      <c r="A137" s="10" t="s">
        <v>246</v>
      </c>
      <c r="B137" s="10">
        <v>37205</v>
      </c>
      <c r="C137" s="8" t="s">
        <v>119</v>
      </c>
      <c r="D137" s="58"/>
      <c r="E137" s="58"/>
      <c r="G137"/>
      <c r="H137"/>
      <c r="I137"/>
    </row>
    <row r="138" spans="1:9" s="1" customFormat="1" x14ac:dyDescent="0.25">
      <c r="A138" s="10" t="s">
        <v>248</v>
      </c>
      <c r="B138" s="10">
        <v>37206</v>
      </c>
      <c r="C138" s="8" t="s">
        <v>121</v>
      </c>
      <c r="D138" s="58"/>
      <c r="E138" s="58"/>
      <c r="G138"/>
      <c r="H138"/>
      <c r="I138"/>
    </row>
    <row r="139" spans="1:9" s="1" customFormat="1" x14ac:dyDescent="0.25">
      <c r="A139" s="10"/>
      <c r="B139" s="56">
        <v>37299</v>
      </c>
      <c r="C139" s="57" t="s">
        <v>359</v>
      </c>
      <c r="D139" s="58"/>
      <c r="E139" s="58"/>
      <c r="G139"/>
      <c r="H139"/>
      <c r="I139"/>
    </row>
    <row r="140" spans="1:9" s="1" customFormat="1" x14ac:dyDescent="0.25">
      <c r="A140" s="10" t="s">
        <v>249</v>
      </c>
      <c r="B140" s="56">
        <v>39101</v>
      </c>
      <c r="C140" s="57" t="s">
        <v>122</v>
      </c>
      <c r="D140" s="58"/>
      <c r="E140" s="58"/>
      <c r="G140"/>
      <c r="H140"/>
      <c r="I140"/>
    </row>
    <row r="141" spans="1:9" s="1" customFormat="1" ht="30" x14ac:dyDescent="0.25">
      <c r="A141" s="10" t="s">
        <v>250</v>
      </c>
      <c r="B141" s="56">
        <v>39201</v>
      </c>
      <c r="C141" s="57" t="s">
        <v>123</v>
      </c>
      <c r="D141" s="58"/>
      <c r="E141" s="58"/>
      <c r="G141"/>
      <c r="H141"/>
      <c r="I141"/>
    </row>
    <row r="142" spans="1:9" s="1" customFormat="1" ht="30" x14ac:dyDescent="0.25">
      <c r="A142" s="10"/>
      <c r="B142" s="56">
        <v>39301</v>
      </c>
      <c r="C142" s="57" t="s">
        <v>361</v>
      </c>
      <c r="D142" s="58"/>
      <c r="E142" s="58"/>
      <c r="G142"/>
      <c r="H142"/>
      <c r="I142"/>
    </row>
    <row r="143" spans="1:9" s="1" customFormat="1" x14ac:dyDescent="0.25">
      <c r="A143" s="10" t="s">
        <v>251</v>
      </c>
      <c r="B143" s="56">
        <v>39501</v>
      </c>
      <c r="C143" s="57" t="s">
        <v>124</v>
      </c>
      <c r="D143" s="58"/>
      <c r="E143" s="58"/>
      <c r="G143"/>
      <c r="H143"/>
      <c r="I143"/>
    </row>
    <row r="144" spans="1:9" s="1" customFormat="1" x14ac:dyDescent="0.25">
      <c r="A144" s="10" t="s">
        <v>252</v>
      </c>
      <c r="B144" s="10">
        <v>39601</v>
      </c>
      <c r="C144" s="8" t="s">
        <v>125</v>
      </c>
      <c r="D144" s="58"/>
      <c r="E144" s="58"/>
      <c r="G144"/>
      <c r="H144"/>
      <c r="I144"/>
    </row>
    <row r="145" spans="1:9" s="1" customFormat="1" x14ac:dyDescent="0.25">
      <c r="A145" s="10" t="s">
        <v>253</v>
      </c>
      <c r="B145" s="10">
        <v>39801</v>
      </c>
      <c r="C145" s="8" t="s">
        <v>126</v>
      </c>
      <c r="D145" s="58"/>
      <c r="E145" s="58"/>
      <c r="G145"/>
      <c r="H145"/>
      <c r="I145"/>
    </row>
    <row r="146" spans="1:9" s="1" customFormat="1" x14ac:dyDescent="0.25">
      <c r="A146" s="10" t="s">
        <v>254</v>
      </c>
      <c r="B146" s="10">
        <v>39901</v>
      </c>
      <c r="C146" s="8" t="s">
        <v>127</v>
      </c>
      <c r="D146" s="58"/>
      <c r="E146" s="58"/>
      <c r="G146"/>
      <c r="H146"/>
      <c r="I146"/>
    </row>
    <row r="147" spans="1:9" s="1" customFormat="1" x14ac:dyDescent="0.25">
      <c r="A147" s="10" t="s">
        <v>254</v>
      </c>
      <c r="B147" s="10">
        <v>39902</v>
      </c>
      <c r="C147" s="8" t="s">
        <v>128</v>
      </c>
      <c r="D147" s="58"/>
      <c r="E147" s="58"/>
      <c r="G147"/>
      <c r="H147"/>
      <c r="I147"/>
    </row>
    <row r="148" spans="1:9" s="1" customFormat="1" x14ac:dyDescent="0.25">
      <c r="A148" s="10"/>
      <c r="B148" s="10">
        <v>39904</v>
      </c>
      <c r="C148" s="8" t="s">
        <v>324</v>
      </c>
      <c r="D148" s="58"/>
      <c r="E148" s="58"/>
      <c r="G148"/>
      <c r="H148"/>
      <c r="I148"/>
    </row>
    <row r="149" spans="1:9" s="1" customFormat="1" x14ac:dyDescent="0.25">
      <c r="A149" s="10"/>
      <c r="B149" s="10">
        <v>39905</v>
      </c>
      <c r="C149" s="8" t="s">
        <v>354</v>
      </c>
      <c r="D149" s="58"/>
      <c r="E149" s="58"/>
      <c r="G149"/>
      <c r="H149"/>
      <c r="I149"/>
    </row>
    <row r="150" spans="1:9" s="1" customFormat="1" ht="26.25" x14ac:dyDescent="0.25">
      <c r="A150" s="56"/>
      <c r="B150" s="56">
        <v>4</v>
      </c>
      <c r="C150" s="69" t="s">
        <v>129</v>
      </c>
      <c r="D150" s="63">
        <f>SUM(D151:D161)</f>
        <v>0</v>
      </c>
      <c r="E150" s="63"/>
      <c r="G150"/>
      <c r="H150"/>
      <c r="I150"/>
    </row>
    <row r="151" spans="1:9" s="1" customFormat="1" x14ac:dyDescent="0.25">
      <c r="A151" s="10" t="s">
        <v>255</v>
      </c>
      <c r="B151" s="13">
        <v>41103</v>
      </c>
      <c r="C151" s="14" t="s">
        <v>130</v>
      </c>
      <c r="D151" s="58"/>
      <c r="E151" s="58"/>
      <c r="G151"/>
      <c r="H151"/>
      <c r="I151"/>
    </row>
    <row r="152" spans="1:9" s="1" customFormat="1" ht="30" x14ac:dyDescent="0.25">
      <c r="A152" s="10" t="s">
        <v>256</v>
      </c>
      <c r="B152" s="10">
        <v>41201</v>
      </c>
      <c r="C152" s="8" t="s">
        <v>131</v>
      </c>
      <c r="D152" s="58"/>
      <c r="E152" s="58"/>
      <c r="G152"/>
      <c r="H152"/>
      <c r="I152"/>
    </row>
    <row r="153" spans="1:9" s="1" customFormat="1" ht="30" x14ac:dyDescent="0.25">
      <c r="A153" s="10" t="s">
        <v>257</v>
      </c>
      <c r="B153" s="10">
        <v>41202</v>
      </c>
      <c r="C153" s="8" t="s">
        <v>132</v>
      </c>
      <c r="D153" s="58"/>
      <c r="E153" s="58"/>
      <c r="G153"/>
      <c r="H153"/>
      <c r="I153"/>
    </row>
    <row r="154" spans="1:9" s="1" customFormat="1" x14ac:dyDescent="0.25">
      <c r="A154" s="10"/>
      <c r="B154" s="10">
        <v>41401</v>
      </c>
      <c r="C154" s="8" t="s">
        <v>133</v>
      </c>
      <c r="D154" s="9"/>
      <c r="E154" s="9"/>
      <c r="G154"/>
      <c r="H154"/>
      <c r="I154"/>
    </row>
    <row r="155" spans="1:9" s="1" customFormat="1" x14ac:dyDescent="0.25">
      <c r="A155" s="10" t="s">
        <v>258</v>
      </c>
      <c r="B155" s="10">
        <v>41402</v>
      </c>
      <c r="C155" s="8" t="s">
        <v>134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41501</v>
      </c>
      <c r="C156" s="8" t="s">
        <v>135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41601</v>
      </c>
      <c r="C157" s="8" t="s">
        <v>136</v>
      </c>
      <c r="D157" s="9"/>
      <c r="E157" s="9"/>
      <c r="G157"/>
      <c r="H157"/>
      <c r="I157"/>
    </row>
    <row r="158" spans="1:9" s="1" customFormat="1" x14ac:dyDescent="0.25">
      <c r="A158" s="10"/>
      <c r="B158" s="10">
        <v>41605</v>
      </c>
      <c r="C158" s="8" t="s">
        <v>312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421105</v>
      </c>
      <c r="C159" s="8" t="s">
        <v>318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421903</v>
      </c>
      <c r="C160" s="8" t="s">
        <v>317</v>
      </c>
      <c r="D160" s="9"/>
      <c r="E160" s="9"/>
      <c r="G160"/>
      <c r="H160"/>
      <c r="I160"/>
    </row>
    <row r="161" spans="1:9" s="1" customFormat="1" x14ac:dyDescent="0.25">
      <c r="A161" s="10" t="s">
        <v>259</v>
      </c>
      <c r="B161" s="10">
        <v>44102</v>
      </c>
      <c r="C161" s="8" t="s">
        <v>137</v>
      </c>
      <c r="D161" s="9"/>
      <c r="E161" s="9"/>
      <c r="G161"/>
      <c r="H161"/>
      <c r="I161"/>
    </row>
    <row r="162" spans="1:9" s="1" customFormat="1" x14ac:dyDescent="0.25">
      <c r="A162" s="56"/>
      <c r="B162" s="56">
        <v>62501</v>
      </c>
      <c r="C162" s="57" t="s">
        <v>138</v>
      </c>
      <c r="D162" s="74"/>
      <c r="E162" s="74"/>
      <c r="G162"/>
      <c r="H162"/>
      <c r="I162"/>
    </row>
    <row r="163" spans="1:9" s="1" customFormat="1" x14ac:dyDescent="0.25">
      <c r="A163" s="56"/>
      <c r="B163" s="56" t="s">
        <v>298</v>
      </c>
      <c r="C163" s="57" t="s">
        <v>299</v>
      </c>
      <c r="D163" s="74"/>
      <c r="E163" s="74"/>
      <c r="G163"/>
      <c r="H163"/>
      <c r="I163"/>
    </row>
    <row r="164" spans="1:9" s="1" customFormat="1" x14ac:dyDescent="0.25">
      <c r="A164" s="10"/>
      <c r="B164" s="13"/>
      <c r="C164" s="14" t="s">
        <v>18</v>
      </c>
      <c r="D164" s="17"/>
      <c r="E164" s="68">
        <f>+E9-E16</f>
        <v>918387040.23000002</v>
      </c>
      <c r="G164"/>
      <c r="H164"/>
      <c r="I164"/>
    </row>
    <row r="165" spans="1:9" s="1" customFormat="1" x14ac:dyDescent="0.25">
      <c r="A165" s="10"/>
      <c r="B165" s="10" t="s">
        <v>142</v>
      </c>
      <c r="C165" s="14"/>
      <c r="D165" s="10"/>
      <c r="E165" s="10"/>
      <c r="G165"/>
      <c r="H165"/>
      <c r="I165"/>
    </row>
    <row r="166" spans="1:9" s="1" customFormat="1" x14ac:dyDescent="0.25">
      <c r="A166" s="10"/>
      <c r="B166" s="10"/>
      <c r="C166" s="14" t="s">
        <v>18</v>
      </c>
      <c r="D166" s="19"/>
      <c r="E166" s="10"/>
      <c r="G166"/>
      <c r="H166"/>
      <c r="I166"/>
    </row>
    <row r="167" spans="1:9" s="1" customFormat="1" x14ac:dyDescent="0.25">
      <c r="A167" s="10"/>
      <c r="B167" s="10"/>
      <c r="C167" s="14" t="s">
        <v>143</v>
      </c>
      <c r="D167" s="10"/>
      <c r="E167" s="19">
        <f>+D166</f>
        <v>0</v>
      </c>
      <c r="G167"/>
      <c r="H167"/>
      <c r="I167"/>
    </row>
    <row r="168" spans="1:9" s="1" customFormat="1" x14ac:dyDescent="0.25">
      <c r="A168" s="10"/>
      <c r="B168" s="10" t="s">
        <v>144</v>
      </c>
      <c r="C168" s="10"/>
      <c r="D168" s="10"/>
      <c r="E168" s="10"/>
      <c r="G168"/>
      <c r="H168"/>
      <c r="I168"/>
    </row>
    <row r="169" spans="1:9" s="1" customFormat="1" x14ac:dyDescent="0.25">
      <c r="A169" s="10"/>
      <c r="B169" s="10"/>
      <c r="C169" s="14" t="s">
        <v>145</v>
      </c>
      <c r="D169" s="19"/>
      <c r="E169" s="10"/>
      <c r="G169"/>
      <c r="H169"/>
      <c r="I169"/>
    </row>
    <row r="170" spans="1:9" s="1" customFormat="1" x14ac:dyDescent="0.25">
      <c r="A170" s="10"/>
      <c r="B170" s="10"/>
      <c r="C170" s="14" t="s">
        <v>143</v>
      </c>
      <c r="D170" s="10"/>
      <c r="E170" s="19">
        <f>+E167</f>
        <v>0</v>
      </c>
      <c r="G170"/>
      <c r="H170"/>
      <c r="I170"/>
    </row>
    <row r="171" spans="1:9" s="1" customFormat="1" x14ac:dyDescent="0.25">
      <c r="A171" s="10"/>
      <c r="B171" s="10" t="s">
        <v>146</v>
      </c>
      <c r="C171" s="10"/>
      <c r="D171" s="10"/>
      <c r="E171" s="10"/>
      <c r="G171"/>
      <c r="H171"/>
      <c r="I171"/>
    </row>
    <row r="172" spans="1:9" s="1" customFormat="1" x14ac:dyDescent="0.25">
      <c r="A172" s="56"/>
      <c r="B172" s="91" t="s">
        <v>147</v>
      </c>
      <c r="C172" s="92"/>
      <c r="D172" s="72">
        <f>+E9-E16</f>
        <v>918387040.23000002</v>
      </c>
      <c r="E172" s="73">
        <f>+E170</f>
        <v>0</v>
      </c>
      <c r="G172"/>
      <c r="H172"/>
      <c r="I172"/>
    </row>
    <row r="176" spans="1:9" s="1" customFormat="1" x14ac:dyDescent="0.25">
      <c r="A176"/>
      <c r="B176"/>
      <c r="C176"/>
      <c r="D176"/>
      <c r="E176" s="40"/>
      <c r="G176"/>
      <c r="H176"/>
      <c r="I176"/>
    </row>
    <row r="177" spans="1:9" s="1" customFormat="1" x14ac:dyDescent="0.25">
      <c r="A177"/>
      <c r="B177"/>
      <c r="C177"/>
      <c r="D177"/>
      <c r="E177" s="40"/>
      <c r="G177"/>
      <c r="H177"/>
      <c r="I177"/>
    </row>
    <row r="180" spans="1:9" s="1" customFormat="1" ht="26.25" x14ac:dyDescent="0.25">
      <c r="A180" s="25" t="s">
        <v>261</v>
      </c>
      <c r="B180" s="11">
        <v>6</v>
      </c>
      <c r="C180" s="5" t="s">
        <v>148</v>
      </c>
      <c r="D180" s="12">
        <f>SUM(D181:D202)</f>
        <v>0</v>
      </c>
      <c r="E180" s="21"/>
      <c r="G180"/>
      <c r="H180"/>
      <c r="I180"/>
    </row>
    <row r="181" spans="1:9" s="1" customFormat="1" x14ac:dyDescent="0.25">
      <c r="A181" s="29">
        <v>1206010007</v>
      </c>
      <c r="B181" s="10">
        <v>61101</v>
      </c>
      <c r="C181" s="8" t="s">
        <v>10</v>
      </c>
      <c r="D181" s="58"/>
      <c r="E181" s="22"/>
      <c r="G181"/>
      <c r="H181"/>
      <c r="I181"/>
    </row>
    <row r="182" spans="1:9" s="1" customFormat="1" x14ac:dyDescent="0.25">
      <c r="A182" s="29">
        <v>1206010004</v>
      </c>
      <c r="B182" s="10">
        <v>61301</v>
      </c>
      <c r="C182" s="8" t="s">
        <v>149</v>
      </c>
      <c r="D182" s="58"/>
      <c r="E182" s="22"/>
      <c r="G182"/>
      <c r="H182"/>
      <c r="I182"/>
    </row>
    <row r="183" spans="1:9" s="1" customFormat="1" x14ac:dyDescent="0.25">
      <c r="A183" s="29">
        <v>1206010007</v>
      </c>
      <c r="B183" s="10">
        <v>61401</v>
      </c>
      <c r="C183" s="8" t="s">
        <v>4</v>
      </c>
      <c r="D183" s="58"/>
      <c r="E183" s="22"/>
      <c r="G183"/>
      <c r="H183"/>
      <c r="I183"/>
    </row>
    <row r="184" spans="1:9" s="1" customFormat="1" ht="30" x14ac:dyDescent="0.25">
      <c r="A184" s="29">
        <v>1206010001</v>
      </c>
      <c r="B184" s="10">
        <v>61901</v>
      </c>
      <c r="C184" s="8" t="s">
        <v>150</v>
      </c>
      <c r="D184" s="58"/>
      <c r="E184" s="22"/>
      <c r="G184"/>
      <c r="H184"/>
      <c r="I184"/>
    </row>
    <row r="185" spans="1:9" s="1" customFormat="1" x14ac:dyDescent="0.25">
      <c r="A185" s="29">
        <v>1206010002</v>
      </c>
      <c r="B185" s="10">
        <v>62101</v>
      </c>
      <c r="C185" s="8" t="s">
        <v>6</v>
      </c>
      <c r="D185" s="58"/>
      <c r="E185" s="22"/>
      <c r="G185"/>
      <c r="H185"/>
      <c r="I185"/>
    </row>
    <row r="186" spans="1:9" s="1" customFormat="1" x14ac:dyDescent="0.25">
      <c r="A186" s="29">
        <v>1206010002</v>
      </c>
      <c r="B186" s="10">
        <v>62301</v>
      </c>
      <c r="C186" s="8" t="s">
        <v>151</v>
      </c>
      <c r="D186" s="58"/>
      <c r="E186" s="22"/>
      <c r="G186"/>
      <c r="H186"/>
      <c r="I186"/>
    </row>
    <row r="187" spans="1:9" s="1" customFormat="1" x14ac:dyDescent="0.25">
      <c r="A187" s="29"/>
      <c r="B187" s="10">
        <v>63201</v>
      </c>
      <c r="C187" s="8" t="s">
        <v>364</v>
      </c>
      <c r="D187" s="58"/>
      <c r="E187" s="22"/>
      <c r="G187"/>
      <c r="H187"/>
      <c r="I187"/>
    </row>
    <row r="188" spans="1:9" s="1" customFormat="1" ht="30" x14ac:dyDescent="0.25">
      <c r="A188" s="29"/>
      <c r="B188" s="10">
        <v>63401</v>
      </c>
      <c r="C188" s="8" t="s">
        <v>365</v>
      </c>
      <c r="D188" s="58"/>
      <c r="E188" s="22"/>
      <c r="G188"/>
      <c r="H188"/>
      <c r="I188"/>
    </row>
    <row r="189" spans="1:9" s="1" customFormat="1" x14ac:dyDescent="0.25">
      <c r="A189" s="29">
        <v>1206010003</v>
      </c>
      <c r="B189" s="10">
        <v>64101</v>
      </c>
      <c r="C189" s="8" t="s">
        <v>152</v>
      </c>
      <c r="D189" s="58"/>
      <c r="E189" s="22"/>
      <c r="G189"/>
      <c r="H189"/>
      <c r="I189"/>
    </row>
    <row r="190" spans="1:9" s="1" customFormat="1" x14ac:dyDescent="0.25">
      <c r="A190" s="29"/>
      <c r="B190" s="10">
        <v>64601</v>
      </c>
      <c r="C190" s="8" t="s">
        <v>363</v>
      </c>
      <c r="D190" s="58"/>
      <c r="E190" s="22"/>
      <c r="G190"/>
      <c r="H190"/>
      <c r="I190"/>
    </row>
    <row r="191" spans="1:9" s="1" customFormat="1" x14ac:dyDescent="0.25">
      <c r="A191" s="29"/>
      <c r="B191" s="56">
        <v>64701</v>
      </c>
      <c r="C191" s="57" t="s">
        <v>360</v>
      </c>
      <c r="D191" s="58"/>
      <c r="E191" s="22"/>
      <c r="G191"/>
      <c r="H191"/>
      <c r="I191"/>
    </row>
    <row r="192" spans="1:9" s="1" customFormat="1" x14ac:dyDescent="0.25">
      <c r="A192" s="29">
        <v>1206010003</v>
      </c>
      <c r="B192" s="56">
        <v>64801</v>
      </c>
      <c r="C192" s="57" t="s">
        <v>153</v>
      </c>
      <c r="D192" s="58"/>
      <c r="E192" s="22"/>
      <c r="G192"/>
      <c r="H192"/>
      <c r="I192"/>
    </row>
    <row r="193" spans="1:9" s="1" customFormat="1" x14ac:dyDescent="0.25">
      <c r="A193" s="29">
        <v>1206010001</v>
      </c>
      <c r="B193" s="10">
        <v>65201</v>
      </c>
      <c r="C193" s="8" t="s">
        <v>154</v>
      </c>
      <c r="D193" s="58"/>
      <c r="E193" s="22"/>
      <c r="G193"/>
      <c r="H193"/>
      <c r="I193"/>
    </row>
    <row r="194" spans="1:9" s="1" customFormat="1" x14ac:dyDescent="0.25">
      <c r="A194" s="29">
        <v>1206010001</v>
      </c>
      <c r="B194" s="10">
        <v>65401</v>
      </c>
      <c r="C194" s="8" t="s">
        <v>155</v>
      </c>
      <c r="D194" s="58"/>
      <c r="E194" s="22"/>
      <c r="G194"/>
      <c r="H194"/>
      <c r="I194"/>
    </row>
    <row r="195" spans="1:9" s="1" customFormat="1" x14ac:dyDescent="0.25">
      <c r="A195" s="29">
        <v>1206010006</v>
      </c>
      <c r="B195" s="10">
        <v>65501</v>
      </c>
      <c r="C195" s="8" t="s">
        <v>156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65601</v>
      </c>
      <c r="C196" s="8" t="s">
        <v>157</v>
      </c>
      <c r="D196" s="58"/>
      <c r="E196" s="22"/>
      <c r="G196"/>
      <c r="H196"/>
      <c r="I196"/>
    </row>
    <row r="197" spans="1:9" s="1" customFormat="1" x14ac:dyDescent="0.25">
      <c r="A197" s="29">
        <v>1206010008</v>
      </c>
      <c r="B197" s="10">
        <v>65701</v>
      </c>
      <c r="C197" s="8" t="s">
        <v>5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65801</v>
      </c>
      <c r="C198" s="8" t="s">
        <v>158</v>
      </c>
      <c r="D198" s="58"/>
      <c r="E198" s="22"/>
      <c r="G198"/>
      <c r="H198"/>
      <c r="I198"/>
    </row>
    <row r="199" spans="1:9" s="1" customFormat="1" x14ac:dyDescent="0.25">
      <c r="A199" s="29">
        <v>1206980001</v>
      </c>
      <c r="B199" s="10">
        <v>66201</v>
      </c>
      <c r="C199" s="8" t="s">
        <v>8</v>
      </c>
      <c r="D199" s="58"/>
      <c r="E199" s="22"/>
      <c r="G199"/>
      <c r="H199"/>
      <c r="I199"/>
    </row>
    <row r="200" spans="1:9" s="1" customFormat="1" x14ac:dyDescent="0.25">
      <c r="A200" s="29">
        <v>1208010003</v>
      </c>
      <c r="B200" s="10">
        <v>68301</v>
      </c>
      <c r="C200" s="8" t="s">
        <v>159</v>
      </c>
      <c r="D200" s="58"/>
      <c r="E200" s="22"/>
      <c r="G200"/>
      <c r="H200"/>
      <c r="I200"/>
    </row>
    <row r="201" spans="1:9" s="1" customFormat="1" x14ac:dyDescent="0.25">
      <c r="A201" s="29">
        <v>1206020002</v>
      </c>
      <c r="B201" s="10">
        <v>69201</v>
      </c>
      <c r="C201" s="8" t="s">
        <v>160</v>
      </c>
      <c r="D201" s="9"/>
      <c r="E201" s="22"/>
      <c r="G201"/>
      <c r="H201"/>
      <c r="I201"/>
    </row>
    <row r="202" spans="1:9" s="1" customFormat="1" x14ac:dyDescent="0.25">
      <c r="A202" s="29">
        <v>1206980004</v>
      </c>
      <c r="B202" s="10">
        <v>69502</v>
      </c>
      <c r="C202" s="8" t="s">
        <v>7</v>
      </c>
      <c r="D202" s="9"/>
      <c r="E202" s="22"/>
      <c r="G202"/>
      <c r="H202"/>
      <c r="I202"/>
    </row>
    <row r="203" spans="1:9" s="1" customFormat="1" x14ac:dyDescent="0.25">
      <c r="A203" s="30"/>
      <c r="B203" s="56">
        <v>7</v>
      </c>
      <c r="C203" s="69" t="s">
        <v>139</v>
      </c>
      <c r="D203" s="63">
        <f>SUM(D204:D205)</f>
        <v>0</v>
      </c>
      <c r="E203" s="28"/>
      <c r="G203"/>
      <c r="H203"/>
      <c r="I203"/>
    </row>
    <row r="204" spans="1:9" s="1" customFormat="1" ht="30" x14ac:dyDescent="0.25">
      <c r="A204" s="30" t="s">
        <v>262</v>
      </c>
      <c r="B204" s="13">
        <v>71201</v>
      </c>
      <c r="C204" s="14" t="s">
        <v>140</v>
      </c>
      <c r="D204" s="27"/>
      <c r="E204" s="28"/>
      <c r="G204"/>
      <c r="H204"/>
      <c r="I204"/>
    </row>
    <row r="205" spans="1:9" s="1" customFormat="1" x14ac:dyDescent="0.25">
      <c r="A205" s="30" t="s">
        <v>263</v>
      </c>
      <c r="B205" s="13">
        <v>71501</v>
      </c>
      <c r="C205" s="14" t="s">
        <v>141</v>
      </c>
      <c r="D205" s="27"/>
      <c r="E205" s="28"/>
      <c r="G205"/>
      <c r="H205"/>
      <c r="I205"/>
    </row>
    <row r="206" spans="1:9" s="1" customFormat="1" x14ac:dyDescent="0.25">
      <c r="A206" s="78"/>
      <c r="B206" s="56"/>
      <c r="C206" s="57"/>
      <c r="D206" s="77">
        <f>+D180+D203</f>
        <v>0</v>
      </c>
      <c r="E206" s="21"/>
      <c r="G206"/>
      <c r="H206"/>
      <c r="I206"/>
    </row>
    <row r="207" spans="1:9" s="1" customFormat="1" x14ac:dyDescent="0.25">
      <c r="A207"/>
      <c r="B207"/>
      <c r="C207" s="2" t="s">
        <v>351</v>
      </c>
      <c r="E207" s="23"/>
      <c r="G207"/>
      <c r="H207"/>
      <c r="I207"/>
    </row>
    <row r="208" spans="1:9" s="1" customFormat="1" x14ac:dyDescent="0.25">
      <c r="A208"/>
      <c r="B208"/>
      <c r="C208" s="2" t="s">
        <v>9</v>
      </c>
      <c r="E208" s="23"/>
      <c r="G208"/>
      <c r="H208"/>
      <c r="I208"/>
    </row>
    <row r="209" spans="1:9" s="1" customFormat="1" x14ac:dyDescent="0.25">
      <c r="A209"/>
      <c r="B209"/>
      <c r="C209"/>
      <c r="D209"/>
      <c r="E209" s="24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  <row r="211" spans="1:9" s="1" customFormat="1" x14ac:dyDescent="0.25">
      <c r="A211"/>
      <c r="B211"/>
      <c r="C211"/>
      <c r="D211"/>
      <c r="G211"/>
      <c r="H211"/>
      <c r="I211"/>
    </row>
  </sheetData>
  <mergeCells count="8">
    <mergeCell ref="B172:C172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2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zoomScale="120" zoomScaleNormal="120" zoomScaleSheetLayoutView="100" workbookViewId="0">
      <selection activeCell="D10" sqref="D10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373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902513665.79999995</v>
      </c>
      <c r="E9" s="77">
        <f>+E15</f>
        <v>902513665.79999995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367723277.89999998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528395466.38999999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6064229.6500000004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330691.86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902513665.79999995</v>
      </c>
    </row>
    <row r="16" spans="1:7" x14ac:dyDescent="0.25">
      <c r="A16" s="56"/>
      <c r="B16" s="56"/>
      <c r="C16" s="69" t="s">
        <v>19</v>
      </c>
      <c r="D16" s="70">
        <f>+D18+D22+D23+D33+D40+D41+D42+D44+D45+D47+D48+D49+D50+D51+D53+D54+D52+D58+D64+D67+D70+D77+D82+D84+D85+D88+D91+D97+D100+D103+D110+D116+D142+D147+D184+D188+D202</f>
        <v>78422237.679999992</v>
      </c>
      <c r="E16" s="70">
        <f>+D16</f>
        <v>78422237.679999992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31693384.159999996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950000+19170586.2</f>
        <v>20120586.199999999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67355+1786907.68</f>
        <v>1854262.68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67450+1796696.63</f>
        <v>1864146.63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10450+248938.65</f>
        <v>259388.65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19288.66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48777.09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1408125.51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654293.94999999995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8544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488754.68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v>273230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>
        <v>28000</v>
      </c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569693.56999999995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>
        <v>1073928.1599999999</v>
      </c>
      <c r="E64" s="9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1369799.12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>
        <v>740000</v>
      </c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v>103209.61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66080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136486.66+160341.77</f>
        <v>296828.43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>
        <v>861768.21</v>
      </c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9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>
        <v>117410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40000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/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/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/>
      <c r="E95" s="58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8"/>
      <c r="E96" s="58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8">
        <v>2442883.2000000002</v>
      </c>
      <c r="E97" s="58"/>
      <c r="G97"/>
      <c r="H97"/>
      <c r="I97"/>
    </row>
    <row r="98" spans="1:9" s="1" customFormat="1" x14ac:dyDescent="0.25">
      <c r="A98" s="56"/>
      <c r="B98" s="56">
        <v>3</v>
      </c>
      <c r="C98" s="69" t="s">
        <v>86</v>
      </c>
      <c r="D98" s="63"/>
      <c r="E98" s="63"/>
      <c r="G98"/>
      <c r="H98"/>
      <c r="I98"/>
    </row>
    <row r="99" spans="1:9" s="1" customFormat="1" x14ac:dyDescent="0.25">
      <c r="A99" s="10" t="s">
        <v>215</v>
      </c>
      <c r="B99" s="13">
        <v>31101</v>
      </c>
      <c r="C99" s="14" t="s">
        <v>87</v>
      </c>
      <c r="D99" s="58"/>
      <c r="E99" s="58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8">
        <v>33830</v>
      </c>
      <c r="E100" s="58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8"/>
      <c r="E101" s="58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8"/>
      <c r="E102" s="58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8">
        <v>156940</v>
      </c>
      <c r="E103" s="58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8"/>
      <c r="E104" s="58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8"/>
      <c r="E105" s="58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8"/>
      <c r="E106" s="58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8"/>
      <c r="E107" s="58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8"/>
      <c r="E108" s="58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8"/>
      <c r="E109" s="58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8">
        <v>33400000</v>
      </c>
      <c r="E110" s="58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8"/>
      <c r="E111" s="58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8"/>
      <c r="E112" s="58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8"/>
      <c r="E113" s="58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8"/>
      <c r="E114" s="58"/>
    </row>
    <row r="115" spans="1:9" x14ac:dyDescent="0.25">
      <c r="A115" s="10" t="s">
        <v>231</v>
      </c>
      <c r="B115" s="10">
        <v>35401</v>
      </c>
      <c r="C115" s="8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8" t="s">
        <v>103</v>
      </c>
      <c r="D116" s="58">
        <v>15750</v>
      </c>
      <c r="E116" s="58"/>
    </row>
    <row r="117" spans="1:9" x14ac:dyDescent="0.25">
      <c r="A117" s="10" t="s">
        <v>233</v>
      </c>
      <c r="B117" s="10">
        <v>36101</v>
      </c>
      <c r="C117" s="8" t="s">
        <v>104</v>
      </c>
      <c r="D117" s="58"/>
      <c r="E117" s="58"/>
    </row>
    <row r="118" spans="1:9" x14ac:dyDescent="0.25">
      <c r="A118" s="10"/>
      <c r="B118" s="10">
        <v>36102</v>
      </c>
      <c r="C118" s="8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8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8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8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8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8" t="s">
        <v>109</v>
      </c>
      <c r="D123" s="58"/>
      <c r="E123" s="58"/>
    </row>
    <row r="124" spans="1:9" x14ac:dyDescent="0.25">
      <c r="A124" s="10"/>
      <c r="B124" s="10">
        <v>36302</v>
      </c>
      <c r="C124" s="8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8" t="s">
        <v>110</v>
      </c>
      <c r="D125" s="58"/>
      <c r="E125" s="58"/>
    </row>
    <row r="126" spans="1:9" x14ac:dyDescent="0.25">
      <c r="A126" s="10" t="s">
        <v>240</v>
      </c>
      <c r="B126" s="10">
        <v>36304</v>
      </c>
      <c r="C126" s="8" t="s">
        <v>111</v>
      </c>
      <c r="D126" s="58"/>
      <c r="E126" s="58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57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57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57" t="s">
        <v>114</v>
      </c>
      <c r="D131" s="58"/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57" t="s">
        <v>115</v>
      </c>
      <c r="D132" s="58"/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57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57" t="s">
        <v>117</v>
      </c>
      <c r="D134" s="58"/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57" t="s">
        <v>118</v>
      </c>
      <c r="D135" s="58"/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57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8"/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57" t="s">
        <v>359</v>
      </c>
      <c r="D140" s="58"/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57" t="s">
        <v>122</v>
      </c>
      <c r="D141" s="58"/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57" t="s">
        <v>123</v>
      </c>
      <c r="D142" s="58">
        <v>508591.8</v>
      </c>
      <c r="E142" s="58"/>
      <c r="G142"/>
      <c r="H142"/>
      <c r="I142"/>
    </row>
    <row r="143" spans="1:9" s="1" customFormat="1" ht="30" x14ac:dyDescent="0.25">
      <c r="A143" s="10"/>
      <c r="B143" s="56">
        <v>39301</v>
      </c>
      <c r="C143" s="57" t="s">
        <v>361</v>
      </c>
      <c r="D143" s="58"/>
      <c r="E143" s="58"/>
      <c r="G143"/>
      <c r="H143"/>
      <c r="I143"/>
    </row>
    <row r="144" spans="1:9" s="1" customFormat="1" x14ac:dyDescent="0.25">
      <c r="A144" s="10" t="s">
        <v>251</v>
      </c>
      <c r="B144" s="56">
        <v>39501</v>
      </c>
      <c r="C144" s="57" t="s">
        <v>124</v>
      </c>
      <c r="D144" s="58"/>
      <c r="E144" s="58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8"/>
      <c r="E145" s="58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8"/>
      <c r="E146" s="58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8">
        <v>188800</v>
      </c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8"/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8"/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8"/>
      <c r="E151" s="58"/>
      <c r="G151"/>
      <c r="H151"/>
      <c r="I151"/>
    </row>
    <row r="152" spans="1:9" s="1" customFormat="1" ht="26.25" x14ac:dyDescent="0.25">
      <c r="A152" s="56"/>
      <c r="B152" s="56">
        <v>4</v>
      </c>
      <c r="C152" s="69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14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6"/>
      <c r="B164" s="56">
        <v>62501</v>
      </c>
      <c r="C164" s="57" t="s">
        <v>138</v>
      </c>
      <c r="D164" s="74"/>
      <c r="E164" s="74"/>
      <c r="G164"/>
      <c r="H164"/>
      <c r="I164"/>
    </row>
    <row r="165" spans="1:9" s="1" customFormat="1" x14ac:dyDescent="0.25">
      <c r="A165" s="56"/>
      <c r="B165" s="56" t="s">
        <v>298</v>
      </c>
      <c r="C165" s="57" t="s">
        <v>299</v>
      </c>
      <c r="D165" s="74"/>
      <c r="E165" s="74"/>
      <c r="G165"/>
      <c r="H165"/>
      <c r="I165"/>
    </row>
    <row r="166" spans="1:9" s="1" customFormat="1" x14ac:dyDescent="0.25">
      <c r="A166" s="10"/>
      <c r="B166" s="13"/>
      <c r="C166" s="14" t="s">
        <v>18</v>
      </c>
      <c r="D166" s="17"/>
      <c r="E166" s="68">
        <f>+E9-E16</f>
        <v>824091428.12</v>
      </c>
      <c r="G166"/>
      <c r="H166"/>
      <c r="I166"/>
    </row>
    <row r="167" spans="1:9" s="1" customFormat="1" x14ac:dyDescent="0.25">
      <c r="A167" s="10"/>
      <c r="B167" s="10" t="s">
        <v>142</v>
      </c>
      <c r="C167" s="14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14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14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6"/>
      <c r="B174" s="91" t="s">
        <v>147</v>
      </c>
      <c r="C174" s="92"/>
      <c r="D174" s="72">
        <f>+E9-E16</f>
        <v>824091428.12</v>
      </c>
      <c r="E174" s="73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SUM(D183:D204)</f>
        <v>1807937.53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/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>
        <v>1746558.53</v>
      </c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/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>
        <v>61379</v>
      </c>
      <c r="E188" s="22"/>
      <c r="G188"/>
      <c r="H188"/>
      <c r="I188"/>
    </row>
    <row r="189" spans="1:9" s="1" customFormat="1" x14ac:dyDescent="0.25">
      <c r="A189" s="29"/>
      <c r="B189" s="10">
        <v>63201</v>
      </c>
      <c r="C189" s="8" t="s">
        <v>364</v>
      </c>
      <c r="D189" s="58"/>
      <c r="E189" s="22"/>
      <c r="G189"/>
      <c r="H189"/>
      <c r="I189"/>
    </row>
    <row r="190" spans="1:9" s="1" customFormat="1" ht="30" x14ac:dyDescent="0.25">
      <c r="A190" s="29"/>
      <c r="B190" s="10">
        <v>63401</v>
      </c>
      <c r="C190" s="8" t="s">
        <v>365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10">
        <v>64101</v>
      </c>
      <c r="C191" s="8" t="s">
        <v>152</v>
      </c>
      <c r="D191" s="58"/>
      <c r="E191" s="22"/>
      <c r="G191"/>
      <c r="H191"/>
      <c r="I191"/>
    </row>
    <row r="192" spans="1:9" s="1" customFormat="1" x14ac:dyDescent="0.25">
      <c r="A192" s="29"/>
      <c r="B192" s="10">
        <v>64601</v>
      </c>
      <c r="C192" s="8" t="s">
        <v>363</v>
      </c>
      <c r="D192" s="58"/>
      <c r="E192" s="22"/>
      <c r="G192"/>
      <c r="H192"/>
      <c r="I192"/>
    </row>
    <row r="193" spans="1:9" s="1" customFormat="1" x14ac:dyDescent="0.25">
      <c r="A193" s="29"/>
      <c r="B193" s="56">
        <v>64701</v>
      </c>
      <c r="C193" s="57" t="s">
        <v>360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56">
        <v>64801</v>
      </c>
      <c r="C194" s="57" t="s">
        <v>153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65201</v>
      </c>
      <c r="C195" s="8" t="s">
        <v>154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65401</v>
      </c>
      <c r="C196" s="8" t="s">
        <v>155</v>
      </c>
      <c r="D196" s="58"/>
      <c r="E196" s="22"/>
      <c r="G196"/>
      <c r="H196"/>
      <c r="I196"/>
    </row>
    <row r="197" spans="1:9" s="1" customFormat="1" x14ac:dyDescent="0.25">
      <c r="A197" s="29">
        <v>1206010006</v>
      </c>
      <c r="B197" s="10">
        <v>65501</v>
      </c>
      <c r="C197" s="8" t="s">
        <v>156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65601</v>
      </c>
      <c r="C198" s="8" t="s">
        <v>157</v>
      </c>
      <c r="D198" s="58"/>
      <c r="E198" s="22"/>
      <c r="G198"/>
      <c r="H198"/>
      <c r="I198"/>
    </row>
    <row r="199" spans="1:9" s="1" customFormat="1" x14ac:dyDescent="0.25">
      <c r="A199" s="29">
        <v>1206010008</v>
      </c>
      <c r="B199" s="10">
        <v>65701</v>
      </c>
      <c r="C199" s="8" t="s">
        <v>5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65801</v>
      </c>
      <c r="C200" s="8" t="s">
        <v>158</v>
      </c>
      <c r="D200" s="58"/>
      <c r="E200" s="22"/>
      <c r="G200"/>
      <c r="H200"/>
      <c r="I200"/>
    </row>
    <row r="201" spans="1:9" s="1" customFormat="1" x14ac:dyDescent="0.25">
      <c r="A201" s="29">
        <v>1206980001</v>
      </c>
      <c r="B201" s="10">
        <v>66201</v>
      </c>
      <c r="C201" s="8" t="s">
        <v>8</v>
      </c>
      <c r="D201" s="58"/>
      <c r="E201" s="22"/>
      <c r="G201"/>
      <c r="H201"/>
      <c r="I201"/>
    </row>
    <row r="202" spans="1:9" s="1" customFormat="1" x14ac:dyDescent="0.25">
      <c r="A202" s="29">
        <v>1208010003</v>
      </c>
      <c r="B202" s="10">
        <v>68301</v>
      </c>
      <c r="C202" s="8" t="s">
        <v>159</v>
      </c>
      <c r="D202" s="58"/>
      <c r="E202" s="22"/>
      <c r="G202"/>
      <c r="H202"/>
      <c r="I202"/>
    </row>
    <row r="203" spans="1:9" s="1" customFormat="1" x14ac:dyDescent="0.25">
      <c r="A203" s="29">
        <v>1206020002</v>
      </c>
      <c r="B203" s="10">
        <v>69201</v>
      </c>
      <c r="C203" s="8" t="s">
        <v>160</v>
      </c>
      <c r="D203" s="9"/>
      <c r="E203" s="22"/>
      <c r="G203"/>
      <c r="H203"/>
      <c r="I203"/>
    </row>
    <row r="204" spans="1:9" s="1" customFormat="1" x14ac:dyDescent="0.25">
      <c r="A204" s="29">
        <v>1206980004</v>
      </c>
      <c r="B204" s="10">
        <v>69502</v>
      </c>
      <c r="C204" s="8" t="s">
        <v>7</v>
      </c>
      <c r="D204" s="9"/>
      <c r="E204" s="22"/>
      <c r="G204"/>
      <c r="H204"/>
      <c r="I204"/>
    </row>
    <row r="205" spans="1:9" s="1" customFormat="1" x14ac:dyDescent="0.25">
      <c r="A205" s="30"/>
      <c r="B205" s="56">
        <v>7</v>
      </c>
      <c r="C205" s="69" t="s">
        <v>139</v>
      </c>
      <c r="D205" s="63">
        <f>SUM(D206:D207)</f>
        <v>0</v>
      </c>
      <c r="E205" s="28"/>
      <c r="G205"/>
      <c r="H205"/>
      <c r="I205"/>
    </row>
    <row r="206" spans="1:9" s="1" customFormat="1" ht="30" x14ac:dyDescent="0.25">
      <c r="A206" s="30" t="s">
        <v>262</v>
      </c>
      <c r="B206" s="13">
        <v>71201</v>
      </c>
      <c r="C206" s="14" t="s">
        <v>140</v>
      </c>
      <c r="D206" s="27"/>
      <c r="E206" s="28"/>
      <c r="G206"/>
      <c r="H206"/>
      <c r="I206"/>
    </row>
    <row r="207" spans="1:9" s="1" customFormat="1" x14ac:dyDescent="0.25">
      <c r="A207" s="30" t="s">
        <v>263</v>
      </c>
      <c r="B207" s="13">
        <v>71501</v>
      </c>
      <c r="C207" s="14" t="s">
        <v>141</v>
      </c>
      <c r="D207" s="27"/>
      <c r="E207" s="28"/>
      <c r="G207"/>
      <c r="H207"/>
      <c r="I207"/>
    </row>
    <row r="208" spans="1:9" s="1" customFormat="1" x14ac:dyDescent="0.25">
      <c r="A208" s="78"/>
      <c r="B208" s="56"/>
      <c r="C208" s="57"/>
      <c r="D208" s="77">
        <f>+D182+D205</f>
        <v>1807937.53</v>
      </c>
      <c r="E208" s="21">
        <f>+D188+D184+D147+D142+D116+D103+D100+D88+D85+D84+D82+D77+D67+D64+D54+D53+D51+D42+D41+D40+D18</f>
        <v>31489241.699999999</v>
      </c>
      <c r="G208"/>
      <c r="H208"/>
      <c r="I208"/>
    </row>
    <row r="209" spans="1:9" s="1" customFormat="1" x14ac:dyDescent="0.25">
      <c r="A209"/>
      <c r="B209"/>
      <c r="C209" s="2" t="s">
        <v>351</v>
      </c>
      <c r="E209" s="23"/>
      <c r="G209"/>
      <c r="H209"/>
      <c r="I209"/>
    </row>
    <row r="210" spans="1:9" s="1" customFormat="1" x14ac:dyDescent="0.25">
      <c r="A210"/>
      <c r="B210"/>
      <c r="C210" s="2" t="s">
        <v>9</v>
      </c>
      <c r="E210" s="23"/>
      <c r="G210"/>
      <c r="H210"/>
      <c r="I210"/>
    </row>
    <row r="211" spans="1:9" s="1" customFormat="1" x14ac:dyDescent="0.25">
      <c r="A211"/>
      <c r="B211"/>
      <c r="C211"/>
      <c r="D211"/>
      <c r="E211" s="24"/>
      <c r="G211"/>
      <c r="H211"/>
      <c r="I211"/>
    </row>
    <row r="212" spans="1:9" s="1" customFormat="1" x14ac:dyDescent="0.25">
      <c r="A212"/>
      <c r="B212"/>
      <c r="C212"/>
      <c r="D21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topLeftCell="A4" zoomScale="120" zoomScaleNormal="120" zoomScaleSheetLayoutView="100" workbookViewId="0">
      <selection activeCell="C16" sqref="C16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377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908160033.18000007</v>
      </c>
      <c r="E9" s="77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553449849.10000002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6256983.6600000001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1398507.1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6"/>
      <c r="B16" s="56"/>
      <c r="C16" s="69" t="s">
        <v>19</v>
      </c>
      <c r="D16" s="70">
        <f>+D18+D22+D23+D25+D28+D33+D40+D41+D42+D44+D45+D47+D48+D49+D50+D51+D52+D53+D58+D64+D67+D77+D84+D89+D91+D92+D93+D94+D95+D97+D99+D104+D109+D131+D132+D142+D146+D165+D183+D205</f>
        <v>51075848.859999992</v>
      </c>
      <c r="E16" s="70">
        <f>+D16</f>
        <v>51075848.859999992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31957563.179999996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19194002.86+948333.33</f>
        <v>20142336.189999998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6177000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>
        <v>98000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>
        <v>30000</v>
      </c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1801471.71+67236.83</f>
        <v>1868708.54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1811281.22+67331.67</f>
        <v>1878612.89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250473.89+10431.67</f>
        <v>260905.56000000003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6792.96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33654.25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1106158.03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1711608.39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5940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f>6863+2000</f>
        <v>8863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f>324500+9300</f>
        <v>333800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>
        <v>488894.3</v>
      </c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f>142192+136160</f>
        <v>278352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483435.89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>
        <v>19430.52</v>
      </c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746770.61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f>239337.94+13556.59</f>
        <v>252894.53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/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153733.45+224986.66</f>
        <v>378720.11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/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>
        <v>36000</v>
      </c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40000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5937.68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>
        <v>14700</v>
      </c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12051.14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27918</v>
      </c>
      <c r="E95" s="58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8"/>
      <c r="E96" s="58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8">
        <v>1933312</v>
      </c>
      <c r="E97" s="58"/>
      <c r="G97"/>
      <c r="H97"/>
      <c r="I97"/>
    </row>
    <row r="98" spans="1:9" s="1" customFormat="1" x14ac:dyDescent="0.25">
      <c r="A98" s="56"/>
      <c r="B98" s="56">
        <v>3</v>
      </c>
      <c r="C98" s="69" t="s">
        <v>86</v>
      </c>
      <c r="D98" s="63"/>
      <c r="E98" s="63"/>
      <c r="G98"/>
      <c r="H98"/>
      <c r="I98"/>
    </row>
    <row r="99" spans="1:9" s="1" customFormat="1" x14ac:dyDescent="0.25">
      <c r="A99" s="10" t="s">
        <v>215</v>
      </c>
      <c r="B99" s="13">
        <v>31101</v>
      </c>
      <c r="C99" s="14" t="s">
        <v>87</v>
      </c>
      <c r="D99" s="58">
        <v>54190</v>
      </c>
      <c r="E99" s="58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8"/>
      <c r="E100" s="58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8"/>
      <c r="E101" s="58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8"/>
      <c r="E102" s="58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8"/>
      <c r="E103" s="58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8">
        <v>76700</v>
      </c>
      <c r="E104" s="58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8"/>
      <c r="E105" s="58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8"/>
      <c r="E106" s="58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8"/>
      <c r="E107" s="58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8"/>
      <c r="E108" s="58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8">
        <v>12250</v>
      </c>
      <c r="E109" s="58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8"/>
      <c r="E110" s="58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8"/>
      <c r="E111" s="58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8"/>
      <c r="E112" s="58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8"/>
      <c r="E113" s="58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8"/>
      <c r="E114" s="58"/>
    </row>
    <row r="115" spans="1:9" x14ac:dyDescent="0.25">
      <c r="A115" s="10" t="s">
        <v>231</v>
      </c>
      <c r="B115" s="10">
        <v>35401</v>
      </c>
      <c r="C115" s="8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8" t="s">
        <v>103</v>
      </c>
      <c r="D116" s="58"/>
      <c r="E116" s="58"/>
    </row>
    <row r="117" spans="1:9" x14ac:dyDescent="0.25">
      <c r="A117" s="10" t="s">
        <v>233</v>
      </c>
      <c r="B117" s="10">
        <v>36101</v>
      </c>
      <c r="C117" s="8" t="s">
        <v>104</v>
      </c>
      <c r="D117" s="58"/>
      <c r="E117" s="58"/>
    </row>
    <row r="118" spans="1:9" x14ac:dyDescent="0.25">
      <c r="A118" s="10"/>
      <c r="B118" s="10">
        <v>36102</v>
      </c>
      <c r="C118" s="8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8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8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8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8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8" t="s">
        <v>109</v>
      </c>
      <c r="D123" s="58"/>
      <c r="E123" s="58"/>
    </row>
    <row r="124" spans="1:9" x14ac:dyDescent="0.25">
      <c r="A124" s="10"/>
      <c r="B124" s="10">
        <v>36302</v>
      </c>
      <c r="C124" s="8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8" t="s">
        <v>110</v>
      </c>
      <c r="D125" s="58"/>
      <c r="E125" s="58"/>
    </row>
    <row r="126" spans="1:9" x14ac:dyDescent="0.25">
      <c r="A126" s="10" t="s">
        <v>240</v>
      </c>
      <c r="B126" s="10">
        <v>36304</v>
      </c>
      <c r="C126" s="8" t="s">
        <v>111</v>
      </c>
      <c r="D126" s="58"/>
      <c r="E126" s="58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57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57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57" t="s">
        <v>114</v>
      </c>
      <c r="D131" s="58">
        <f>1200000+440000</f>
        <v>1640000</v>
      </c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57" t="s">
        <v>115</v>
      </c>
      <c r="D132" s="58">
        <f>3120000+1000000</f>
        <v>4120000</v>
      </c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57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57" t="s">
        <v>117</v>
      </c>
      <c r="D134" s="58"/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57" t="s">
        <v>118</v>
      </c>
      <c r="D135" s="58"/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57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8"/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57" t="s">
        <v>359</v>
      </c>
      <c r="D140" s="58"/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57" t="s">
        <v>122</v>
      </c>
      <c r="D141" s="58"/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57" t="s">
        <v>123</v>
      </c>
      <c r="D142" s="58">
        <v>495600</v>
      </c>
      <c r="E142" s="58"/>
      <c r="G142"/>
      <c r="H142"/>
      <c r="I142"/>
    </row>
    <row r="143" spans="1:9" s="1" customFormat="1" ht="30" x14ac:dyDescent="0.25">
      <c r="A143" s="10"/>
      <c r="B143" s="56">
        <v>39301</v>
      </c>
      <c r="C143" s="57" t="s">
        <v>361</v>
      </c>
      <c r="D143" s="58"/>
      <c r="E143" s="58"/>
      <c r="G143"/>
      <c r="H143"/>
      <c r="I143"/>
    </row>
    <row r="144" spans="1:9" s="1" customFormat="1" x14ac:dyDescent="0.25">
      <c r="A144" s="10" t="s">
        <v>251</v>
      </c>
      <c r="B144" s="56">
        <v>39501</v>
      </c>
      <c r="C144" s="57" t="s">
        <v>124</v>
      </c>
      <c r="D144" s="58"/>
      <c r="E144" s="58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8"/>
      <c r="E145" s="58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8">
        <v>56618.05</v>
      </c>
      <c r="E146" s="58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8"/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8"/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8"/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8"/>
      <c r="E151" s="58"/>
      <c r="G151"/>
      <c r="H151"/>
      <c r="I151"/>
    </row>
    <row r="152" spans="1:9" s="1" customFormat="1" ht="26.25" x14ac:dyDescent="0.25">
      <c r="A152" s="56"/>
      <c r="B152" s="56">
        <v>4</v>
      </c>
      <c r="C152" s="69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14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6"/>
      <c r="B164" s="56">
        <v>62501</v>
      </c>
      <c r="C164" s="57" t="s">
        <v>138</v>
      </c>
      <c r="D164" s="79"/>
      <c r="E164" s="74"/>
      <c r="G164"/>
      <c r="H164"/>
      <c r="I164"/>
    </row>
    <row r="165" spans="1:9" s="1" customFormat="1" x14ac:dyDescent="0.25">
      <c r="A165" s="56"/>
      <c r="B165" s="56" t="s">
        <v>379</v>
      </c>
      <c r="C165" s="57"/>
      <c r="D165" s="79">
        <v>138000</v>
      </c>
      <c r="E165" s="74"/>
      <c r="G165"/>
      <c r="H165"/>
      <c r="I165"/>
    </row>
    <row r="166" spans="1:9" s="1" customFormat="1" x14ac:dyDescent="0.25">
      <c r="A166" s="10"/>
      <c r="B166" s="13"/>
      <c r="C166" s="14" t="s">
        <v>18</v>
      </c>
      <c r="D166" s="17"/>
      <c r="E166" s="68">
        <f>+E9-E16</f>
        <v>857084184.32000005</v>
      </c>
      <c r="G166"/>
      <c r="H166"/>
      <c r="I166"/>
    </row>
    <row r="167" spans="1:9" s="1" customFormat="1" x14ac:dyDescent="0.25">
      <c r="A167" s="10"/>
      <c r="B167" s="10" t="s">
        <v>142</v>
      </c>
      <c r="C167" s="14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14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14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6"/>
      <c r="B174" s="91" t="s">
        <v>147</v>
      </c>
      <c r="C174" s="92"/>
      <c r="D174" s="72">
        <f>+E9-E16</f>
        <v>857084184.32000005</v>
      </c>
      <c r="E174" s="73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SUM(D183:D204)</f>
        <v>218182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>
        <v>218182</v>
      </c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/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/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63201</v>
      </c>
      <c r="C189" s="8" t="s">
        <v>364</v>
      </c>
      <c r="D189" s="58"/>
      <c r="E189" s="22"/>
      <c r="G189"/>
      <c r="H189"/>
      <c r="I189"/>
    </row>
    <row r="190" spans="1:9" s="1" customFormat="1" ht="30" x14ac:dyDescent="0.25">
      <c r="A190" s="29"/>
      <c r="B190" s="10">
        <v>63401</v>
      </c>
      <c r="C190" s="8" t="s">
        <v>365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10">
        <v>64101</v>
      </c>
      <c r="C191" s="8" t="s">
        <v>152</v>
      </c>
      <c r="D191" s="58"/>
      <c r="E191" s="22"/>
      <c r="G191"/>
      <c r="H191"/>
      <c r="I191"/>
    </row>
    <row r="192" spans="1:9" s="1" customFormat="1" x14ac:dyDescent="0.25">
      <c r="A192" s="29"/>
      <c r="B192" s="10">
        <v>64601</v>
      </c>
      <c r="C192" s="8" t="s">
        <v>363</v>
      </c>
      <c r="D192" s="58"/>
      <c r="E192" s="22"/>
      <c r="G192"/>
      <c r="H192"/>
      <c r="I192"/>
    </row>
    <row r="193" spans="1:9" s="1" customFormat="1" x14ac:dyDescent="0.25">
      <c r="A193" s="29"/>
      <c r="B193" s="56">
        <v>64701</v>
      </c>
      <c r="C193" s="57" t="s">
        <v>360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56">
        <v>64801</v>
      </c>
      <c r="C194" s="57" t="s">
        <v>153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65201</v>
      </c>
      <c r="C195" s="8" t="s">
        <v>154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65401</v>
      </c>
      <c r="C196" s="8" t="s">
        <v>155</v>
      </c>
      <c r="D196" s="58"/>
      <c r="E196" s="22"/>
      <c r="G196"/>
      <c r="H196"/>
      <c r="I196"/>
    </row>
    <row r="197" spans="1:9" s="1" customFormat="1" x14ac:dyDescent="0.25">
      <c r="A197" s="29">
        <v>1206010006</v>
      </c>
      <c r="B197" s="10">
        <v>65501</v>
      </c>
      <c r="C197" s="8" t="s">
        <v>156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65601</v>
      </c>
      <c r="C198" s="8" t="s">
        <v>157</v>
      </c>
      <c r="D198" s="58"/>
      <c r="E198" s="22"/>
      <c r="G198"/>
      <c r="H198"/>
      <c r="I198"/>
    </row>
    <row r="199" spans="1:9" s="1" customFormat="1" x14ac:dyDescent="0.25">
      <c r="A199" s="29">
        <v>1206010008</v>
      </c>
      <c r="B199" s="10">
        <v>65701</v>
      </c>
      <c r="C199" s="8" t="s">
        <v>5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65801</v>
      </c>
      <c r="C200" s="8" t="s">
        <v>158</v>
      </c>
      <c r="D200" s="58"/>
      <c r="E200" s="22"/>
      <c r="G200"/>
      <c r="H200"/>
      <c r="I200"/>
    </row>
    <row r="201" spans="1:9" s="1" customFormat="1" x14ac:dyDescent="0.25">
      <c r="A201" s="29">
        <v>1206980001</v>
      </c>
      <c r="B201" s="10">
        <v>66201</v>
      </c>
      <c r="C201" s="8" t="s">
        <v>8</v>
      </c>
      <c r="D201" s="58"/>
      <c r="E201" s="22"/>
      <c r="G201"/>
      <c r="H201"/>
      <c r="I201"/>
    </row>
    <row r="202" spans="1:9" s="1" customFormat="1" x14ac:dyDescent="0.25">
      <c r="A202" s="29">
        <v>1208010003</v>
      </c>
      <c r="B202" s="10">
        <v>68301</v>
      </c>
      <c r="C202" s="8" t="s">
        <v>159</v>
      </c>
      <c r="D202" s="58"/>
      <c r="E202" s="22"/>
      <c r="G202"/>
      <c r="H202"/>
      <c r="I202"/>
    </row>
    <row r="203" spans="1:9" s="1" customFormat="1" x14ac:dyDescent="0.25">
      <c r="A203" s="29">
        <v>1206020002</v>
      </c>
      <c r="B203" s="10">
        <v>69201</v>
      </c>
      <c r="C203" s="8" t="s">
        <v>160</v>
      </c>
      <c r="D203" s="9"/>
      <c r="E203" s="22"/>
      <c r="G203"/>
      <c r="H203"/>
      <c r="I203"/>
    </row>
    <row r="204" spans="1:9" s="1" customFormat="1" x14ac:dyDescent="0.25">
      <c r="A204" s="29">
        <v>1206980004</v>
      </c>
      <c r="B204" s="10">
        <v>69502</v>
      </c>
      <c r="C204" s="8" t="s">
        <v>7</v>
      </c>
      <c r="D204" s="9"/>
      <c r="E204" s="22"/>
      <c r="G204"/>
      <c r="H204"/>
      <c r="I204"/>
    </row>
    <row r="205" spans="1:9" s="1" customFormat="1" ht="30" x14ac:dyDescent="0.25">
      <c r="A205" s="29"/>
      <c r="B205" s="10">
        <v>69601</v>
      </c>
      <c r="C205" s="8" t="s">
        <v>378</v>
      </c>
      <c r="D205" s="58">
        <v>4381512.22</v>
      </c>
      <c r="E205" s="22"/>
      <c r="G205"/>
      <c r="H205"/>
      <c r="I205"/>
    </row>
    <row r="206" spans="1:9" s="1" customFormat="1" x14ac:dyDescent="0.25">
      <c r="A206" s="30"/>
      <c r="B206" s="56">
        <v>7</v>
      </c>
      <c r="C206" s="69" t="s">
        <v>139</v>
      </c>
      <c r="D206" s="63">
        <f>SUM(D207:D208)</f>
        <v>0</v>
      </c>
      <c r="E206" s="28"/>
      <c r="G206"/>
      <c r="H206"/>
      <c r="I206"/>
    </row>
    <row r="207" spans="1:9" s="1" customFormat="1" ht="30" x14ac:dyDescent="0.25">
      <c r="A207" s="30" t="s">
        <v>262</v>
      </c>
      <c r="B207" s="13">
        <v>71201</v>
      </c>
      <c r="C207" s="14" t="s">
        <v>140</v>
      </c>
      <c r="D207" s="27"/>
      <c r="E207" s="28"/>
      <c r="G207"/>
      <c r="H207"/>
      <c r="I207"/>
    </row>
    <row r="208" spans="1:9" s="1" customFormat="1" x14ac:dyDescent="0.25">
      <c r="A208" s="30" t="s">
        <v>263</v>
      </c>
      <c r="B208" s="13">
        <v>71501</v>
      </c>
      <c r="C208" s="14" t="s">
        <v>141</v>
      </c>
      <c r="D208" s="27"/>
      <c r="E208" s="28"/>
      <c r="G208"/>
      <c r="H208"/>
      <c r="I208"/>
    </row>
    <row r="209" spans="1:9" s="1" customFormat="1" x14ac:dyDescent="0.25">
      <c r="A209" s="78"/>
      <c r="B209" s="56"/>
      <c r="C209" s="57"/>
      <c r="D209" s="77">
        <f>+D182+D206</f>
        <v>218182</v>
      </c>
      <c r="E209" s="21"/>
      <c r="G209"/>
      <c r="H209"/>
      <c r="I209"/>
    </row>
    <row r="210" spans="1:9" s="1" customFormat="1" x14ac:dyDescent="0.25">
      <c r="A210"/>
      <c r="B210"/>
      <c r="C210" s="2" t="s">
        <v>351</v>
      </c>
      <c r="E210" s="23"/>
      <c r="G210"/>
      <c r="H210"/>
      <c r="I210"/>
    </row>
    <row r="211" spans="1:9" s="1" customFormat="1" x14ac:dyDescent="0.25">
      <c r="A211"/>
      <c r="B211"/>
      <c r="C211" s="2" t="s">
        <v>9</v>
      </c>
      <c r="E211" s="23"/>
      <c r="G211"/>
      <c r="H211"/>
      <c r="I211"/>
    </row>
    <row r="212" spans="1:9" s="1" customFormat="1" x14ac:dyDescent="0.25">
      <c r="A212"/>
      <c r="B212"/>
      <c r="C212"/>
      <c r="D212"/>
      <c r="E212" s="24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" zoomScale="120" zoomScaleNormal="120" zoomScaleSheetLayoutView="100" workbookViewId="0">
      <selection activeCell="D46" sqref="D46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383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908160033.18000007</v>
      </c>
      <c r="E9" s="77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553449849.10000002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6256983.6600000001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1398507.1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6"/>
      <c r="B16" s="56"/>
      <c r="C16" s="69" t="s">
        <v>19</v>
      </c>
      <c r="D16" s="70">
        <f>+D18+D22+D23+D25+D29+D33+D34+D35+D40+D41+D42+D44+D45+D46+D47+D48+D49+D50+D51+D53+D57+D58+D64+D67+D77+D78+D82+D84+D88+D91+D92+D94+D95+D96+D98+D99+D112+D117+D128+D136+D147+D148+D153+D186+D200</f>
        <v>134193899.59000002</v>
      </c>
      <c r="E16" s="70">
        <f>+D16</f>
        <v>134193899.59000002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54430520.339999996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80">
        <f>19021936.2+950000</f>
        <v>19971936.199999999</v>
      </c>
      <c r="E18" s="83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8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81">
        <v>6195000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80">
        <v>98000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83">
        <v>412551.91</v>
      </c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80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80">
        <v>15623472.210000001</v>
      </c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80">
        <v>6642635</v>
      </c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82">
        <f>1790548.39+67355</f>
        <v>1857903.39</v>
      </c>
      <c r="E40" s="83"/>
    </row>
    <row r="41" spans="1:5" x14ac:dyDescent="0.25">
      <c r="A41" s="10" t="s">
        <v>181</v>
      </c>
      <c r="B41" s="10">
        <v>15201</v>
      </c>
      <c r="C41" s="8" t="s">
        <v>37</v>
      </c>
      <c r="D41" s="80">
        <f>1800342.48+67450</f>
        <v>1867792.48</v>
      </c>
      <c r="E41" s="83"/>
    </row>
    <row r="42" spans="1:5" ht="30" x14ac:dyDescent="0.25">
      <c r="A42" s="10"/>
      <c r="B42" s="10">
        <v>15301</v>
      </c>
      <c r="C42" s="8" t="s">
        <v>38</v>
      </c>
      <c r="D42" s="80">
        <f>248779.15+10450</f>
        <v>259229.15</v>
      </c>
      <c r="E42" s="83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82">
        <v>18889.310000000001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80">
        <v>57143.86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85">
        <v>200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80">
        <v>1275905.67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80">
        <v>1954792.84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80">
        <f>900+5940</f>
        <v>6840</v>
      </c>
      <c r="E49" s="84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84">
        <f>1000+2000</f>
        <v>3000</v>
      </c>
      <c r="E50" s="84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83">
        <v>99200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83">
        <f>954600+10000+14830+16050+47920</f>
        <v>1043400</v>
      </c>
      <c r="E53" s="84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85">
        <v>920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80">
        <v>483435.89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83">
        <v>2108890.64</v>
      </c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83">
        <v>753330.02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83">
        <f>937996.28+27980.94</f>
        <v>965977.22</v>
      </c>
      <c r="E77" s="84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83">
        <v>772900</v>
      </c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83">
        <v>66080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80">
        <f>153733.45+88500</f>
        <v>242233.45</v>
      </c>
      <c r="E84" s="83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83">
        <v>120000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83">
        <f>E91+56640+1062</f>
        <v>57702</v>
      </c>
      <c r="E91" s="84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84">
        <v>5036.57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84">
        <v>5536.36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84">
        <v>732.06</v>
      </c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84">
        <v>50000</v>
      </c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80">
        <v>923609.59999999998</v>
      </c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80">
        <v>750303</v>
      </c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/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/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/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/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/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/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/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80">
        <v>66785036.799999997</v>
      </c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/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84">
        <v>914.5</v>
      </c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/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/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/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84">
        <v>2746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/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/>
      <c r="D131" s="58"/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/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/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84">
        <v>325</v>
      </c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/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/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/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/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/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/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/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84">
        <v>3318.4</v>
      </c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83">
        <v>177000</v>
      </c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/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/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83">
        <v>24780</v>
      </c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773966133.59000003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91" t="s">
        <v>147</v>
      </c>
      <c r="C176" s="92"/>
      <c r="D176" s="72">
        <f>+E9-E16</f>
        <v>773966133.59000003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12">
        <f>SUM(D185:D206)</f>
        <v>1003200.06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/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>
        <v>1003200.06</v>
      </c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/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/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D193" s="58"/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/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/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/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/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9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9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/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1003200.06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8</vt:i4>
      </vt:variant>
    </vt:vector>
  </HeadingPairs>
  <TitlesOfParts>
    <vt:vector size="24" baseType="lpstr">
      <vt:lpstr>Balance General ENERO 22</vt:lpstr>
      <vt:lpstr>Balance General febrero 22 </vt:lpstr>
      <vt:lpstr>Balance General marzo 22</vt:lpstr>
      <vt:lpstr>Balance General Mayo 22 </vt:lpstr>
      <vt:lpstr>Balance General JUNIO 22</vt:lpstr>
      <vt:lpstr>Estado de Resultado ENERO 2022</vt:lpstr>
      <vt:lpstr>Estado de Resultado FEBRERO </vt:lpstr>
      <vt:lpstr>Estado de Resultado MARZO2022</vt:lpstr>
      <vt:lpstr>Estado de Resultado ABRIL</vt:lpstr>
      <vt:lpstr>Estado de Resultado ABRIL 22</vt:lpstr>
      <vt:lpstr>Hoja2</vt:lpstr>
      <vt:lpstr>Estado de Resultado Mayo22</vt:lpstr>
      <vt:lpstr>Estado de Resultado junio 22</vt:lpstr>
      <vt:lpstr>Bsalance General Marzo</vt:lpstr>
      <vt:lpstr>estado de resultado  marzo</vt:lpstr>
      <vt:lpstr>Hoja1</vt:lpstr>
      <vt:lpstr>'estado de resultado  marzo'!Área_de_impresión</vt:lpstr>
      <vt:lpstr>'Estado de Resultado ABRIL'!Área_de_impresión</vt:lpstr>
      <vt:lpstr>'Estado de Resultado ABRIL 22'!Área_de_impresión</vt:lpstr>
      <vt:lpstr>'Estado de Resultado ENERO 2022'!Área_de_impresión</vt:lpstr>
      <vt:lpstr>'Estado de Resultado FEBRERO '!Área_de_impresión</vt:lpstr>
      <vt:lpstr>'Estado de Resultado junio 22'!Área_de_impresión</vt:lpstr>
      <vt:lpstr>'Estado de Resultado MARZO2022'!Área_de_impresión</vt:lpstr>
      <vt:lpstr>'Estado de Resultado Mayo22'!Área_de_impresión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2022-07-05T14:57:45Z</cp:lastPrinted>
  <dcterms:created xsi:type="dcterms:W3CDTF">2018-04-03T17:21:59Z</dcterms:created>
  <dcterms:modified xsi:type="dcterms:W3CDTF">2024-09-04T18:13:05Z</dcterms:modified>
</cp:coreProperties>
</file>