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Sheet1!$A$1:$AA$54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40" i="1" l="1"/>
  <c r="S40" i="1"/>
  <c r="P40" i="1"/>
  <c r="O40" i="1"/>
  <c r="M40" i="1"/>
  <c r="L40" i="1"/>
  <c r="K40" i="1"/>
  <c r="J40" i="1"/>
  <c r="I40" i="1"/>
  <c r="G40" i="1"/>
  <c r="F40" i="1"/>
  <c r="D40" i="1"/>
  <c r="Z39" i="1"/>
  <c r="Y39" i="1"/>
  <c r="H39" i="1"/>
  <c r="C39" i="1"/>
  <c r="B39" i="1"/>
  <c r="B40" i="1" s="1"/>
  <c r="Z38" i="1"/>
  <c r="Y38" i="1"/>
  <c r="H38" i="1"/>
  <c r="H40" i="1" s="1"/>
  <c r="X37" i="1"/>
  <c r="X40" i="1" s="1"/>
  <c r="W37" i="1"/>
  <c r="W40" i="1" s="1"/>
  <c r="V37" i="1"/>
  <c r="V40" i="1" s="1"/>
  <c r="T37" i="1"/>
  <c r="T40" i="1" s="1"/>
  <c r="R37" i="1"/>
  <c r="R40" i="1" s="1"/>
  <c r="Q37" i="1"/>
  <c r="Q40" i="1" s="1"/>
  <c r="E37" i="1"/>
  <c r="C37" i="1"/>
  <c r="E36" i="1"/>
  <c r="E40" i="1" s="1"/>
  <c r="C36" i="1"/>
  <c r="C40" i="1" s="1"/>
  <c r="Z30" i="1"/>
  <c r="Z33" i="1" s="1"/>
  <c r="X30" i="1"/>
  <c r="X33" i="1" s="1"/>
  <c r="X41" i="1" s="1"/>
  <c r="X43" i="1" s="1"/>
  <c r="W30" i="1"/>
  <c r="W33" i="1" s="1"/>
  <c r="W41" i="1" s="1"/>
  <c r="V30" i="1"/>
  <c r="V33" i="1" s="1"/>
  <c r="V41" i="1" s="1"/>
  <c r="T30" i="1"/>
  <c r="T33" i="1" s="1"/>
  <c r="S30" i="1"/>
  <c r="S33" i="1" s="1"/>
  <c r="S41" i="1" s="1"/>
  <c r="R30" i="1"/>
  <c r="R33" i="1" s="1"/>
  <c r="R41" i="1" s="1"/>
  <c r="P30" i="1"/>
  <c r="P33" i="1" s="1"/>
  <c r="P41" i="1" s="1"/>
  <c r="M30" i="1"/>
  <c r="M33" i="1" s="1"/>
  <c r="M41" i="1" s="1"/>
  <c r="K30" i="1"/>
  <c r="K33" i="1" s="1"/>
  <c r="K41" i="1" s="1"/>
  <c r="J30" i="1"/>
  <c r="J33" i="1" s="1"/>
  <c r="J41" i="1" s="1"/>
  <c r="H30" i="1"/>
  <c r="H33" i="1" s="1"/>
  <c r="G30" i="1"/>
  <c r="G33" i="1" s="1"/>
  <c r="G41" i="1" s="1"/>
  <c r="F30" i="1"/>
  <c r="F33" i="1" s="1"/>
  <c r="F41" i="1" s="1"/>
  <c r="E30" i="1"/>
  <c r="E33" i="1" s="1"/>
  <c r="E41" i="1" s="1"/>
  <c r="D30" i="1"/>
  <c r="D33" i="1" s="1"/>
  <c r="D41" i="1" s="1"/>
  <c r="C30" i="1"/>
  <c r="C33" i="1" s="1"/>
  <c r="C41" i="1" s="1"/>
  <c r="B30" i="1"/>
  <c r="B33" i="1" s="1"/>
  <c r="B41" i="1" s="1"/>
  <c r="G29" i="1"/>
  <c r="B29" i="1"/>
  <c r="Y27" i="1"/>
  <c r="Y30" i="1" s="1"/>
  <c r="Y33" i="1" s="1"/>
  <c r="U27" i="1"/>
  <c r="U30" i="1" s="1"/>
  <c r="U33" i="1" s="1"/>
  <c r="U41" i="1" s="1"/>
  <c r="U43" i="1" s="1"/>
  <c r="P27" i="1"/>
  <c r="Q27" i="1" s="1"/>
  <c r="Q30" i="1" s="1"/>
  <c r="Q33" i="1" s="1"/>
  <c r="Q41" i="1" s="1"/>
  <c r="O27" i="1"/>
  <c r="O30" i="1" s="1"/>
  <c r="O33" i="1" s="1"/>
  <c r="O41" i="1" s="1"/>
  <c r="L27" i="1"/>
  <c r="L30" i="1" s="1"/>
  <c r="L33" i="1" s="1"/>
  <c r="L41" i="1" s="1"/>
  <c r="I27" i="1"/>
  <c r="I30" i="1" s="1"/>
  <c r="I33" i="1" s="1"/>
  <c r="I41" i="1" s="1"/>
  <c r="I43" i="1" s="1"/>
  <c r="Z22" i="1"/>
  <c r="Y22" i="1"/>
  <c r="X22" i="1"/>
  <c r="W22" i="1"/>
  <c r="T22" i="1"/>
  <c r="O22" i="1"/>
  <c r="L22" i="1"/>
  <c r="J22" i="1"/>
  <c r="K20" i="1"/>
  <c r="I20" i="1"/>
  <c r="G20" i="1"/>
  <c r="G22" i="1" s="1"/>
  <c r="F20" i="1"/>
  <c r="E20" i="1"/>
  <c r="V19" i="1"/>
  <c r="V22" i="1" s="1"/>
  <c r="U19" i="1"/>
  <c r="U22" i="1" s="1"/>
  <c r="S19" i="1"/>
  <c r="S22" i="1" s="1"/>
  <c r="R19" i="1"/>
  <c r="Q19" i="1"/>
  <c r="P19" i="1"/>
  <c r="P22" i="1" s="1"/>
  <c r="M19" i="1"/>
  <c r="K19" i="1"/>
  <c r="I19" i="1"/>
  <c r="H19" i="1"/>
  <c r="H22" i="1" s="1"/>
  <c r="G19" i="1"/>
  <c r="E19" i="1"/>
  <c r="D19" i="1"/>
  <c r="D22" i="1" s="1"/>
  <c r="C19" i="1"/>
  <c r="C22" i="1" s="1"/>
  <c r="B19" i="1"/>
  <c r="U18" i="1"/>
  <c r="R18" i="1"/>
  <c r="R22" i="1" s="1"/>
  <c r="Q18" i="1"/>
  <c r="Q22" i="1" s="1"/>
  <c r="P18" i="1"/>
  <c r="M18" i="1"/>
  <c r="M22" i="1" s="1"/>
  <c r="K18" i="1"/>
  <c r="K22" i="1" s="1"/>
  <c r="I18" i="1"/>
  <c r="I22" i="1" s="1"/>
  <c r="H18" i="1"/>
  <c r="G18" i="1"/>
  <c r="F18" i="1"/>
  <c r="F22" i="1" s="1"/>
  <c r="E18" i="1"/>
  <c r="E22" i="1" s="1"/>
  <c r="B18" i="1"/>
  <c r="B22" i="1" s="1"/>
  <c r="Z15" i="1"/>
  <c r="Z23" i="1" s="1"/>
  <c r="V15" i="1"/>
  <c r="V23" i="1" s="1"/>
  <c r="U15" i="1"/>
  <c r="U23" i="1" s="1"/>
  <c r="T15" i="1"/>
  <c r="T23" i="1" s="1"/>
  <c r="S15" i="1"/>
  <c r="R15" i="1"/>
  <c r="R23" i="1" s="1"/>
  <c r="Q15" i="1"/>
  <c r="Q23" i="1" s="1"/>
  <c r="P15" i="1"/>
  <c r="P23" i="1" s="1"/>
  <c r="O15" i="1"/>
  <c r="O23" i="1" s="1"/>
  <c r="O43" i="1" s="1"/>
  <c r="K15" i="1"/>
  <c r="K23" i="1" s="1"/>
  <c r="J15" i="1"/>
  <c r="J23" i="1" s="1"/>
  <c r="J43" i="1" s="1"/>
  <c r="H15" i="1"/>
  <c r="H23" i="1" s="1"/>
  <c r="G15" i="1"/>
  <c r="G23" i="1" s="1"/>
  <c r="F15" i="1"/>
  <c r="F23" i="1" s="1"/>
  <c r="E15" i="1"/>
  <c r="E23" i="1" s="1"/>
  <c r="E42" i="1" s="1"/>
  <c r="D15" i="1"/>
  <c r="D23" i="1" s="1"/>
  <c r="D42" i="1" s="1"/>
  <c r="C15" i="1"/>
  <c r="C23" i="1" s="1"/>
  <c r="C42" i="1" s="1"/>
  <c r="X14" i="1"/>
  <c r="Y14" i="1" s="1"/>
  <c r="W14" i="1"/>
  <c r="V14" i="1"/>
  <c r="Y11" i="1"/>
  <c r="Y15" i="1" s="1"/>
  <c r="Y23" i="1" s="1"/>
  <c r="X11" i="1"/>
  <c r="X15" i="1" s="1"/>
  <c r="X23" i="1" s="1"/>
  <c r="W11" i="1"/>
  <c r="W15" i="1" s="1"/>
  <c r="W23" i="1" s="1"/>
  <c r="V11" i="1"/>
  <c r="M11" i="1"/>
  <c r="M15" i="1" s="1"/>
  <c r="M23" i="1" s="1"/>
  <c r="L11" i="1"/>
  <c r="L15" i="1" s="1"/>
  <c r="L23" i="1" s="1"/>
  <c r="L42" i="1" s="1"/>
  <c r="I11" i="1"/>
  <c r="I15" i="1" s="1"/>
  <c r="I23" i="1" s="1"/>
  <c r="E11" i="1"/>
  <c r="B11" i="1"/>
  <c r="B15" i="1" s="1"/>
  <c r="G45" i="1" l="1"/>
  <c r="T41" i="1"/>
  <c r="T43" i="1" s="1"/>
  <c r="F42" i="1"/>
  <c r="K43" i="1"/>
  <c r="H41" i="1"/>
  <c r="H43" i="1" s="1"/>
  <c r="P43" i="1"/>
  <c r="V43" i="1"/>
  <c r="B23" i="1"/>
  <c r="B42" i="1" s="1"/>
  <c r="S23" i="1"/>
  <c r="S43" i="1" s="1"/>
  <c r="Q43" i="1"/>
  <c r="R43" i="1"/>
  <c r="W43" i="1"/>
  <c r="Y37" i="1"/>
  <c r="Y40" i="1" l="1"/>
  <c r="Y41" i="1" s="1"/>
  <c r="Y43" i="1" s="1"/>
  <c r="Z37" i="1"/>
  <c r="Z40" i="1" s="1"/>
  <c r="Z41" i="1" s="1"/>
  <c r="AB41" i="1" s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<sst xmlns="http://schemas.openxmlformats.org/spreadsheetml/2006/main" count="74" uniqueCount="55">
  <si>
    <t>MINISTERIO DE RELACIONES EXTERIORES</t>
  </si>
  <si>
    <t>DIRECCIÓN GENERAL DE PASAPORTES</t>
  </si>
  <si>
    <t>DEPARTAMENTO FINANCIERO</t>
  </si>
  <si>
    <t xml:space="preserve"> </t>
  </si>
  <si>
    <t>Balance General</t>
  </si>
  <si>
    <t>Al 31/08/2022</t>
  </si>
  <si>
    <t>Saldos en RD$ Pesos Dominicanos</t>
  </si>
  <si>
    <t>FEBRERO</t>
  </si>
  <si>
    <t>MARZO</t>
  </si>
  <si>
    <t>ABRIL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</si>
  <si>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</si>
  <si>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</si>
  <si>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</si>
  <si>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</si>
  <si>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</si>
  <si>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</si>
  <si>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</si>
  <si>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</si>
  <si>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MAYO</t>
  </si>
  <si>
    <t>JUNIO CORREGIDO</t>
  </si>
  <si>
    <t>JUNIO ULTIMO</t>
  </si>
  <si>
    <t>ACTIVOS</t>
  </si>
  <si>
    <t>Corrientes:</t>
  </si>
  <si>
    <t xml:space="preserve">Efectivo </t>
  </si>
  <si>
    <t>Presupuesto disponible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</si>
  <si>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</si>
  <si>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</si>
  <si>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</si>
  <si>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</si>
  <si>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</si>
  <si>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</si>
  <si>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</si>
  <si>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</si>
  <si>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</si>
  <si>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</si>
  <si>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</si>
  <si>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</si>
  <si>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</si>
  <si>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</si>
  <si>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</si>
  <si>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</si>
  <si>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</si>
  <si>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</si>
  <si>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</si>
  <si>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</si>
  <si>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</si>
  <si>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</si>
  <si>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</si>
  <si>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</si>
  <si>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</si>
  <si>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 xml:space="preserve">Licda. Dayrobi Ozoria Medina </t>
  </si>
  <si>
    <t>Encargada de Contabilidad</t>
  </si>
  <si>
    <t>Revisado por:</t>
  </si>
  <si>
    <t xml:space="preserve">Lic. Manuel Gregorio Florián </t>
  </si>
  <si>
    <t>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</si>
</sst>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1" applyFont="1"/>
    <xf numFmtId="164" fontId="0" fillId="0" borderId="0" xfId="1" applyFont="1" applyAlignment="1">
      <alignment horizontal="center"/>
    </xf>
    <xf numFmtId="39" fontId="0" fillId="0" borderId="0" xfId="1" applyNumberFormat="1" applyFont="1" applyAlignment="1">
      <alignment horizontal="center"/>
    </xf>
    <xf numFmtId="39" fontId="2" fillId="0" borderId="0" xfId="1" applyNumberFormat="1" applyFont="1" applyAlignment="1">
      <alignment horizontal="center"/>
    </xf>
    <xf numFmtId="0" fontId="2" fillId="2" borderId="0" xfId="0" applyFont="1" applyFill="1"/>
    <xf numFmtId="164" fontId="2" fillId="2" borderId="0" xfId="1" applyFont="1" applyFill="1"/>
    <xf numFmtId="164" fontId="0" fillId="2" borderId="0" xfId="1" applyFont="1" applyFill="1"/>
    <xf numFmtId="164" fontId="0" fillId="3" borderId="0" xfId="1" applyFont="1" applyFill="1"/>
    <xf numFmtId="39" fontId="0" fillId="3" borderId="0" xfId="1" applyNumberFormat="1" applyFont="1" applyFill="1"/>
    <xf numFmtId="0" fontId="0" fillId="3" borderId="0" xfId="0" applyFill="1"/>
    <xf numFmtId="39" fontId="0" fillId="0" borderId="0" xfId="0" applyNumberFormat="1"/>
    <xf numFmtId="39" fontId="0" fillId="0" borderId="0" xfId="1" applyNumberFormat="1" applyFont="1"/>
    <xf numFmtId="165" fontId="0" fillId="0" borderId="0" xfId="0" applyNumberFormat="1"/>
    <xf numFmtId="39" fontId="0" fillId="4" borderId="0" xfId="0" applyNumberFormat="1" applyFill="1"/>
    <xf numFmtId="164" fontId="0" fillId="0" borderId="0" xfId="1" applyFont="1" applyFill="1"/>
    <xf numFmtId="165" fontId="0" fillId="4" borderId="0" xfId="0" applyNumberFormat="1" applyFill="1"/>
    <xf numFmtId="39" fontId="2" fillId="2" borderId="0" xfId="1" applyNumberFormat="1" applyFont="1" applyFill="1"/>
    <xf numFmtId="39" fontId="2" fillId="4" borderId="0" xfId="1" applyNumberFormat="1" applyFont="1" applyFill="1"/>
    <xf numFmtId="0" fontId="0" fillId="4" borderId="0" xfId="0" applyFill="1"/>
    <xf numFmtId="0" fontId="2" fillId="0" borderId="0" xfId="0" applyFont="1"/>
    <xf numFmtId="164" fontId="0" fillId="4" borderId="0" xfId="1" applyFont="1" applyFill="1"/>
    <xf numFmtId="164" fontId="2" fillId="2" borderId="0" xfId="1" applyFont="1" applyFill="1" applyBorder="1"/>
    <xf numFmtId="164" fontId="2" fillId="2" borderId="0" xfId="1" applyFont="1" applyFill="1" applyAlignment="1">
      <alignment horizontal="right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161925</xdr:rowOff>
    </xdr:from>
    <xdr:to>
      <xdr:col>0</xdr:col>
      <xdr:colOff>1218224</xdr:colOff>
      <xdr:row>6</xdr:row>
      <xdr:rowOff>118137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2F881C1-93AD-4977-86F9-F19EB7548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400050"/>
          <a:ext cx="1056299" cy="927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 refreshError="1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 refreshError="1"/>
      <sheetData sheetId="1" refreshError="1"/>
      <sheetData sheetId="2" refreshError="1">
        <row r="145">
          <cell r="E145">
            <v>185311596.00999999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0"/>
  <sheetViews>
    <sheetView tabSelected="1" zoomScaleNormal="100" workbookViewId="0">
      <selection activeCell="AB46" sqref="AB46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11" hidden="1" customWidth="1"/>
    <col min="18" max="18" width="16.42578125" hidden="1" customWidth="1"/>
    <col min="19" max="19" width="20" style="11" hidden="1" customWidth="1"/>
    <col min="20" max="20" width="21.140625" style="11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27" max="27" width="18.570312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7" ht="15.75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7" ht="15.75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t="s">
        <v>3</v>
      </c>
    </row>
    <row r="4" spans="1:27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7" x14ac:dyDescent="0.25">
      <c r="A5" s="26" t="s">
        <v>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7" x14ac:dyDescent="0.25">
      <c r="A6" s="26" t="s">
        <v>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7" x14ac:dyDescent="0.25">
      <c r="A7" s="26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7" x14ac:dyDescent="0.25">
      <c r="B8" s="1" t="s">
        <v>7</v>
      </c>
      <c r="C8" s="1" t="s">
        <v>8</v>
      </c>
      <c r="D8" s="1" t="s">
        <v>9</v>
      </c>
      <c r="E8" s="2" t="s">
        <v>10</v>
      </c>
      <c r="F8" s="1" t="s">
        <v>11</v>
      </c>
      <c r="G8" s="1" t="s">
        <v>12</v>
      </c>
      <c r="H8" s="2" t="s">
        <v>13</v>
      </c>
      <c r="I8" s="2" t="s">
        <v>14</v>
      </c>
      <c r="J8" s="2" t="s">
        <v>15</v>
      </c>
      <c r="K8" s="2" t="s">
        <v>16</v>
      </c>
      <c r="L8" s="2" t="s">
        <v>17</v>
      </c>
      <c r="M8" s="2" t="s">
        <v>7</v>
      </c>
      <c r="N8" s="2" t="s">
        <v>8</v>
      </c>
      <c r="O8" s="2" t="s">
        <v>9</v>
      </c>
      <c r="P8" s="2" t="s">
        <v>18</v>
      </c>
      <c r="Q8" s="3" t="s">
        <v>10</v>
      </c>
      <c r="R8" s="2" t="s">
        <v>19</v>
      </c>
      <c r="S8" s="3" t="s">
        <v>20</v>
      </c>
      <c r="T8" s="3" t="s">
        <v>11</v>
      </c>
      <c r="U8" s="3" t="s">
        <v>12</v>
      </c>
      <c r="V8" s="2" t="s">
        <v>13</v>
      </c>
      <c r="W8" s="3" t="s">
        <v>14</v>
      </c>
      <c r="X8" s="3" t="s">
        <v>15</v>
      </c>
      <c r="Y8" s="3" t="s">
        <v>16</v>
      </c>
      <c r="Z8" s="4" t="s">
        <v>12</v>
      </c>
    </row>
    <row r="9" spans="1:27" x14ac:dyDescent="0.25">
      <c r="A9" s="5" t="s">
        <v>21</v>
      </c>
      <c r="B9" s="6"/>
      <c r="C9" s="7"/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9"/>
      <c r="U9" s="9"/>
      <c r="V9" s="8"/>
      <c r="W9" s="8"/>
      <c r="X9" s="8"/>
      <c r="Y9" s="10"/>
      <c r="Z9" s="10"/>
    </row>
    <row r="10" spans="1:27" x14ac:dyDescent="0.25">
      <c r="A10" t="s">
        <v>22</v>
      </c>
    </row>
    <row r="11" spans="1:27" x14ac:dyDescent="0.25">
      <c r="A11" t="s">
        <v>23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12">
        <v>151678101.69</v>
      </c>
      <c r="R11" s="12">
        <v>151678101.69</v>
      </c>
      <c r="S11" s="12">
        <v>151678101.69</v>
      </c>
      <c r="T11" s="11">
        <v>158935843.19</v>
      </c>
      <c r="U11" s="11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4">
        <v>939671500.37</v>
      </c>
    </row>
    <row r="12" spans="1:27" x14ac:dyDescent="0.25">
      <c r="A12" t="s">
        <v>24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12">
        <v>311183378.72000003</v>
      </c>
      <c r="R12" s="12">
        <v>311183378.72000003</v>
      </c>
      <c r="S12" s="12">
        <v>311183378.72000003</v>
      </c>
      <c r="T12" s="11">
        <v>271653250.24000001</v>
      </c>
      <c r="U12" s="11">
        <v>256793674.97</v>
      </c>
      <c r="V12" s="1">
        <v>216279148.63999999</v>
      </c>
      <c r="W12" s="11">
        <v>146451390.81999999</v>
      </c>
      <c r="X12" s="11">
        <v>148382021.59999999</v>
      </c>
      <c r="Y12" s="11">
        <v>106546312.11</v>
      </c>
      <c r="Z12" s="14">
        <v>179792705.12</v>
      </c>
    </row>
    <row r="13" spans="1:27" x14ac:dyDescent="0.25">
      <c r="A13" t="s">
        <v>25</v>
      </c>
      <c r="M13" s="1"/>
      <c r="O13" s="1"/>
      <c r="P13" s="1"/>
      <c r="Q13" s="12"/>
      <c r="R13" s="12"/>
      <c r="S13" s="12"/>
      <c r="U13" s="11"/>
      <c r="V13" s="1">
        <v>11261035.18</v>
      </c>
      <c r="W13" s="1">
        <v>13426803.029999999</v>
      </c>
      <c r="X13" s="1">
        <v>11290856.890000001</v>
      </c>
      <c r="Y13" s="15">
        <v>12031380.289999999</v>
      </c>
      <c r="Z13" s="14">
        <v>21045928.399999999</v>
      </c>
    </row>
    <row r="14" spans="1:27" x14ac:dyDescent="0.25">
      <c r="A14" t="s">
        <v>26</v>
      </c>
      <c r="M14" s="1"/>
      <c r="O14" s="1"/>
      <c r="P14" s="1"/>
      <c r="Q14" s="12"/>
      <c r="R14" s="12"/>
      <c r="S14" s="12"/>
      <c r="U14" s="11"/>
      <c r="V14" s="1">
        <f>2657*57.2</f>
        <v>151980.4</v>
      </c>
      <c r="W14" s="1">
        <f>10038*57.2</f>
        <v>574173.6</v>
      </c>
      <c r="X14" s="1">
        <f>7005*57.2</f>
        <v>400686</v>
      </c>
      <c r="Y14" s="13">
        <f>+X14</f>
        <v>400686</v>
      </c>
      <c r="Z14" s="16"/>
    </row>
    <row r="15" spans="1:27" x14ac:dyDescent="0.25">
      <c r="A15" s="5" t="s">
        <v>27</v>
      </c>
      <c r="B15" s="6">
        <f t="shared" ref="B15:G15" si="0">SUM(B11:B12)</f>
        <v>692885186.49000001</v>
      </c>
      <c r="C15" s="6">
        <f t="shared" si="0"/>
        <v>533702686.40999997</v>
      </c>
      <c r="D15" s="6">
        <f t="shared" si="0"/>
        <v>520979781.72000003</v>
      </c>
      <c r="E15" s="6">
        <f t="shared" si="0"/>
        <v>385267300.71000004</v>
      </c>
      <c r="F15" s="6">
        <f t="shared" si="0"/>
        <v>352474132.30000001</v>
      </c>
      <c r="G15" s="6">
        <f t="shared" si="0"/>
        <v>293320469.06999999</v>
      </c>
      <c r="H15" s="6">
        <f t="shared" ref="H15:M15" si="1">SUM(H11:H12)</f>
        <v>266391043.96999997</v>
      </c>
      <c r="I15" s="6">
        <f t="shared" si="1"/>
        <v>215985407.12</v>
      </c>
      <c r="J15" s="6">
        <f t="shared" si="1"/>
        <v>191599821.47</v>
      </c>
      <c r="K15" s="6">
        <f t="shared" si="1"/>
        <v>131199170.59</v>
      </c>
      <c r="L15" s="6">
        <f t="shared" si="1"/>
        <v>1024524091.98</v>
      </c>
      <c r="M15" s="6">
        <f t="shared" si="1"/>
        <v>759425992.79999995</v>
      </c>
      <c r="N15" s="6">
        <v>791259860.89999998</v>
      </c>
      <c r="O15" s="6">
        <f t="shared" ref="O15:U15" si="2">SUM(O11:O12)</f>
        <v>609461545.82999992</v>
      </c>
      <c r="P15" s="6">
        <f t="shared" si="2"/>
        <v>583442286.04999995</v>
      </c>
      <c r="Q15" s="17">
        <f t="shared" si="2"/>
        <v>462861480.41000003</v>
      </c>
      <c r="R15" s="17">
        <f t="shared" si="2"/>
        <v>462861480.41000003</v>
      </c>
      <c r="S15" s="17">
        <f t="shared" si="2"/>
        <v>462861480.41000003</v>
      </c>
      <c r="T15" s="17">
        <f t="shared" si="2"/>
        <v>430589093.43000001</v>
      </c>
      <c r="U15" s="17">
        <f t="shared" si="2"/>
        <v>419313866.81</v>
      </c>
      <c r="V15" s="17">
        <f>SUM(V11:V14)</f>
        <v>413976768.17000002</v>
      </c>
      <c r="W15" s="17">
        <f>SUM(W11:W14)</f>
        <v>387103282.74000001</v>
      </c>
      <c r="X15" s="17">
        <f>SUM(X11:X14)</f>
        <v>424488482.71000004</v>
      </c>
      <c r="Y15" s="17" t="e">
        <f>SUM(Y11:Y14)</f>
        <v>#REF!</v>
      </c>
      <c r="Z15" s="18">
        <f>SUM(Z11:Z14)</f>
        <v>1140510133.8900001</v>
      </c>
    </row>
    <row r="16" spans="1:27" x14ac:dyDescent="0.25">
      <c r="Z16" s="19"/>
    </row>
    <row r="17" spans="1:26" x14ac:dyDescent="0.25">
      <c r="A17" s="20" t="s">
        <v>28</v>
      </c>
      <c r="Z17" s="19"/>
    </row>
    <row r="18" spans="1:26" x14ac:dyDescent="0.25">
      <c r="A18" t="s">
        <v>29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11">
        <f>195898345.75+15700000+42542180+48750000</f>
        <v>302890525.75</v>
      </c>
      <c r="R18" s="11">
        <f>195898345.75+15700000+42542180+48750000</f>
        <v>302890525.75</v>
      </c>
      <c r="S18" s="11">
        <v>320176351.14999998</v>
      </c>
      <c r="T18" s="11">
        <v>320176351.14999998</v>
      </c>
      <c r="U18" s="1">
        <f>190511154.2+15700000+42542180+48750000</f>
        <v>297503334.19999999</v>
      </c>
      <c r="V18" s="1">
        <v>494056614.22000003</v>
      </c>
      <c r="W18" s="11">
        <v>494901478.31999999</v>
      </c>
      <c r="X18" s="11">
        <v>495066478.31999999</v>
      </c>
      <c r="Y18" s="11">
        <v>494366478.31999999</v>
      </c>
      <c r="Z18" s="14">
        <v>513551902.69999999</v>
      </c>
    </row>
    <row r="19" spans="1:26" x14ac:dyDescent="0.25">
      <c r="A19" t="s">
        <v>30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11">
        <f>63281547.78+1400000</f>
        <v>64681547.780000001</v>
      </c>
      <c r="R19" s="11">
        <f>63281547.78+1400000</f>
        <v>64681547.780000001</v>
      </c>
      <c r="S19" s="11">
        <f>64969564.7+1400000</f>
        <v>66369564.700000003</v>
      </c>
      <c r="T19" s="11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21">
        <v>64819607.780000001</v>
      </c>
    </row>
    <row r="20" spans="1:26" x14ac:dyDescent="0.25">
      <c r="A20" t="s">
        <v>31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11">
        <v>-136688810.91999999</v>
      </c>
      <c r="R20" s="11">
        <v>-136688810.91999999</v>
      </c>
      <c r="S20" s="11">
        <v>-156283854.59</v>
      </c>
      <c r="T20" s="11">
        <v>-187530431.53</v>
      </c>
      <c r="U20" s="11">
        <v>-167820107.84</v>
      </c>
      <c r="V20" s="1">
        <v>-141772731.58000001</v>
      </c>
      <c r="W20" s="11">
        <v>-143624453.90000001</v>
      </c>
      <c r="X20" s="11">
        <v>-145378788.19</v>
      </c>
      <c r="Y20" s="11">
        <v>-147438400.68000001</v>
      </c>
      <c r="Z20" s="14">
        <v>-171202064.24000001</v>
      </c>
    </row>
    <row r="21" spans="1:26" x14ac:dyDescent="0.25">
      <c r="A21" t="s">
        <v>32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11">
        <v>-20075161.93</v>
      </c>
      <c r="R21" s="11">
        <v>-20075161.93</v>
      </c>
      <c r="S21" s="11">
        <v>-23319037.390000001</v>
      </c>
      <c r="T21" s="11">
        <v>-23319037.390000001</v>
      </c>
      <c r="U21" s="11">
        <v>-22097892.379999999</v>
      </c>
      <c r="V21" s="1">
        <v>-24231410.600000001</v>
      </c>
      <c r="W21" s="11">
        <v>-26854885.170000002</v>
      </c>
      <c r="X21" s="11">
        <v>-27300386.460000001</v>
      </c>
      <c r="Y21" s="11">
        <v>-28834874.399999999</v>
      </c>
      <c r="Z21" s="14">
        <v>44395313.43</v>
      </c>
    </row>
    <row r="22" spans="1:26" x14ac:dyDescent="0.25">
      <c r="A22" s="5" t="s">
        <v>33</v>
      </c>
      <c r="B22" s="6">
        <f t="shared" ref="B22:G22" si="3">SUM(B18:B21)</f>
        <v>173676475.69999999</v>
      </c>
      <c r="C22" s="6">
        <f t="shared" si="3"/>
        <v>172847776.06999999</v>
      </c>
      <c r="D22" s="6">
        <f t="shared" si="3"/>
        <v>167718524.03</v>
      </c>
      <c r="E22" s="6">
        <f t="shared" si="3"/>
        <v>154374269.10999998</v>
      </c>
      <c r="F22" s="6">
        <f t="shared" si="3"/>
        <v>154447729.91000003</v>
      </c>
      <c r="G22" s="6">
        <f t="shared" si="3"/>
        <v>152502896.59</v>
      </c>
      <c r="H22" s="6">
        <f t="shared" ref="H22:M22" si="4">SUM(H18:H21)</f>
        <v>150568310.03000003</v>
      </c>
      <c r="I22" s="6">
        <f t="shared" si="4"/>
        <v>161136936.81999999</v>
      </c>
      <c r="J22" s="6">
        <f t="shared" si="4"/>
        <v>163287261.14000002</v>
      </c>
      <c r="K22" s="6">
        <f t="shared" si="4"/>
        <v>161402138.74000004</v>
      </c>
      <c r="L22" s="6">
        <f t="shared" si="4"/>
        <v>199218053.48999995</v>
      </c>
      <c r="M22" s="6">
        <f t="shared" si="4"/>
        <v>195444541.56</v>
      </c>
      <c r="N22" s="6">
        <v>177008540.40000001</v>
      </c>
      <c r="O22" s="6">
        <f t="shared" ref="O22:W22" si="5">SUM(O18:O21)</f>
        <v>177008540.40000001</v>
      </c>
      <c r="P22" s="6">
        <f t="shared" si="5"/>
        <v>181233075.50000003</v>
      </c>
      <c r="Q22" s="6">
        <f t="shared" si="5"/>
        <v>210808100.67999998</v>
      </c>
      <c r="R22" s="6">
        <f t="shared" si="5"/>
        <v>210808100.67999998</v>
      </c>
      <c r="S22" s="6">
        <f t="shared" si="5"/>
        <v>206943023.86999995</v>
      </c>
      <c r="T22" s="6">
        <f t="shared" si="5"/>
        <v>175696446.92999995</v>
      </c>
      <c r="U22" s="6">
        <f t="shared" si="5"/>
        <v>172266881.76000002</v>
      </c>
      <c r="V22" s="6">
        <f t="shared" si="5"/>
        <v>394422036.74000001</v>
      </c>
      <c r="W22" s="6">
        <f t="shared" si="5"/>
        <v>390791703.94999999</v>
      </c>
      <c r="X22" s="6">
        <f>SUM(X18:X21)</f>
        <v>388756868.37</v>
      </c>
      <c r="Y22" s="6">
        <f>SUM(Y18:Y21)</f>
        <v>451223116.81</v>
      </c>
      <c r="Z22" s="6">
        <f>SUM(Z18:Z21)</f>
        <v>451564759.67000002</v>
      </c>
    </row>
    <row r="23" spans="1:26" x14ac:dyDescent="0.25">
      <c r="A23" s="5" t="s">
        <v>34</v>
      </c>
      <c r="B23" s="22">
        <f t="shared" ref="B23:M23" si="6">+B15+B22</f>
        <v>866561662.19000006</v>
      </c>
      <c r="C23" s="22">
        <f t="shared" si="6"/>
        <v>706550462.48000002</v>
      </c>
      <c r="D23" s="22">
        <f t="shared" si="6"/>
        <v>688698305.75</v>
      </c>
      <c r="E23" s="22">
        <f t="shared" si="6"/>
        <v>539641569.82000005</v>
      </c>
      <c r="F23" s="22">
        <f t="shared" si="6"/>
        <v>506921862.21000004</v>
      </c>
      <c r="G23" s="22">
        <f t="shared" si="6"/>
        <v>445823365.65999997</v>
      </c>
      <c r="H23" s="22">
        <f t="shared" si="6"/>
        <v>416959354</v>
      </c>
      <c r="I23" s="22">
        <f t="shared" si="6"/>
        <v>377122343.94</v>
      </c>
      <c r="J23" s="22">
        <f t="shared" si="6"/>
        <v>354887082.61000001</v>
      </c>
      <c r="K23" s="22">
        <f t="shared" si="6"/>
        <v>292601309.33000004</v>
      </c>
      <c r="L23" s="22">
        <f t="shared" si="6"/>
        <v>1223742145.47</v>
      </c>
      <c r="M23" s="22">
        <f t="shared" si="6"/>
        <v>954870534.3599999</v>
      </c>
      <c r="N23" s="22">
        <v>968268401.29999995</v>
      </c>
      <c r="O23" s="22">
        <f t="shared" ref="O23:Y23" si="7">+O15+O22</f>
        <v>786470086.2299999</v>
      </c>
      <c r="P23" s="22">
        <f t="shared" si="7"/>
        <v>764675361.54999995</v>
      </c>
      <c r="Q23" s="22">
        <f t="shared" si="7"/>
        <v>673669581.09000003</v>
      </c>
      <c r="R23" s="22">
        <f t="shared" si="7"/>
        <v>673669581.09000003</v>
      </c>
      <c r="S23" s="22">
        <f t="shared" si="7"/>
        <v>669804504.27999997</v>
      </c>
      <c r="T23" s="22">
        <f t="shared" si="7"/>
        <v>606285540.3599999</v>
      </c>
      <c r="U23" s="22">
        <f t="shared" si="7"/>
        <v>591580748.57000005</v>
      </c>
      <c r="V23" s="22">
        <f t="shared" si="7"/>
        <v>808398804.91000009</v>
      </c>
      <c r="W23" s="22">
        <f t="shared" si="7"/>
        <v>777894986.69000006</v>
      </c>
      <c r="X23" s="22">
        <f t="shared" si="7"/>
        <v>813245351.08000004</v>
      </c>
      <c r="Y23" s="22" t="e">
        <f t="shared" si="7"/>
        <v>#REF!</v>
      </c>
      <c r="Z23" s="22">
        <f>+Z15+Z22</f>
        <v>1592074893.5600002</v>
      </c>
    </row>
    <row r="25" spans="1:26" x14ac:dyDescent="0.25">
      <c r="A25" s="5" t="s">
        <v>35</v>
      </c>
      <c r="B25" s="5" t="s">
        <v>35</v>
      </c>
      <c r="C25" s="5" t="s">
        <v>35</v>
      </c>
      <c r="D25" s="5" t="s">
        <v>35</v>
      </c>
      <c r="E25" s="5" t="s">
        <v>35</v>
      </c>
      <c r="F25" s="5" t="s">
        <v>35</v>
      </c>
      <c r="G25" s="5" t="s">
        <v>35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x14ac:dyDescent="0.25">
      <c r="A26" t="s">
        <v>22</v>
      </c>
    </row>
    <row r="27" spans="1:26" x14ac:dyDescent="0.25">
      <c r="A27" t="s">
        <v>36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11">
        <f>+P27+8194.68</f>
        <v>16807.72</v>
      </c>
      <c r="R27" s="1">
        <v>16807.72</v>
      </c>
      <c r="S27" s="11">
        <v>16807.72</v>
      </c>
      <c r="T27" s="11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13">
        <f>+X27+66125.44</f>
        <v>70664.33</v>
      </c>
      <c r="Z27" s="16">
        <v>7000</v>
      </c>
    </row>
    <row r="28" spans="1:26" x14ac:dyDescent="0.25">
      <c r="A28" t="s">
        <v>37</v>
      </c>
      <c r="Z28" s="21">
        <v>5846295.0499999998</v>
      </c>
    </row>
    <row r="29" spans="1:26" x14ac:dyDescent="0.25">
      <c r="A29" t="s">
        <v>38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12">
        <v>14357441.48</v>
      </c>
      <c r="R29" s="1">
        <v>6520747.5499999998</v>
      </c>
      <c r="S29" s="11">
        <v>6520747.5499999998</v>
      </c>
      <c r="T29" s="11">
        <v>82858829.670000002</v>
      </c>
      <c r="U29" s="11">
        <v>75184549.950000003</v>
      </c>
      <c r="V29" s="1">
        <v>70060366.930000007</v>
      </c>
      <c r="W29" s="11">
        <v>70773103.170000002</v>
      </c>
      <c r="X29" s="11">
        <v>177779762.05000001</v>
      </c>
      <c r="Y29" s="11">
        <v>112066830.15000001</v>
      </c>
      <c r="Z29" s="14"/>
    </row>
    <row r="30" spans="1:26" x14ac:dyDescent="0.25">
      <c r="A30" s="5" t="s">
        <v>39</v>
      </c>
      <c r="B30" s="6">
        <f>+B29</f>
        <v>36627580.450000003</v>
      </c>
      <c r="C30" s="6">
        <f>+C27+C29</f>
        <v>33191216.329999998</v>
      </c>
      <c r="D30" s="6">
        <f>+D27+D29</f>
        <v>26563401.049999997</v>
      </c>
      <c r="E30" s="6">
        <f>+E27+E29</f>
        <v>29105913.690000001</v>
      </c>
      <c r="F30" s="6">
        <f t="shared" ref="F30:V30" si="8">+F29+F27</f>
        <v>10460963.68</v>
      </c>
      <c r="G30" s="6">
        <f t="shared" si="8"/>
        <v>6191065.9400000004</v>
      </c>
      <c r="H30" s="6">
        <f t="shared" si="8"/>
        <v>8914310.7799999993</v>
      </c>
      <c r="I30" s="6">
        <f t="shared" si="8"/>
        <v>12179081.799999999</v>
      </c>
      <c r="J30" s="6">
        <f t="shared" si="8"/>
        <v>17214112.830000002</v>
      </c>
      <c r="K30" s="6">
        <f t="shared" si="8"/>
        <v>43109622.629999995</v>
      </c>
      <c r="L30" s="6">
        <f t="shared" si="8"/>
        <v>44334788.439999998</v>
      </c>
      <c r="M30" s="6">
        <f t="shared" si="8"/>
        <v>22870574.600000001</v>
      </c>
      <c r="N30" s="6">
        <v>3407874.7</v>
      </c>
      <c r="O30" s="6">
        <f t="shared" si="8"/>
        <v>4476475.1500000004</v>
      </c>
      <c r="P30" s="6">
        <f t="shared" si="8"/>
        <v>49171675.119999997</v>
      </c>
      <c r="Q30" s="6">
        <f t="shared" si="8"/>
        <v>14374249.200000001</v>
      </c>
      <c r="R30" s="6">
        <f t="shared" si="8"/>
        <v>6537555.2699999996</v>
      </c>
      <c r="S30" s="6">
        <f t="shared" si="8"/>
        <v>6537555.2699999996</v>
      </c>
      <c r="T30" s="6">
        <f t="shared" si="8"/>
        <v>82869776.719999999</v>
      </c>
      <c r="U30" s="6">
        <f t="shared" si="8"/>
        <v>75222910.510000005</v>
      </c>
      <c r="V30" s="6">
        <f t="shared" si="8"/>
        <v>70083612.220000014</v>
      </c>
      <c r="W30" s="6">
        <f>+W29+W27</f>
        <v>70782635.840000004</v>
      </c>
      <c r="X30" s="6">
        <f>+X29+X27</f>
        <v>177784300.94</v>
      </c>
      <c r="Y30" s="6">
        <f>+Y29+Y27</f>
        <v>112137494.48</v>
      </c>
      <c r="Z30" s="6">
        <f>+Z29+Z27+Z28</f>
        <v>5853295.0499999998</v>
      </c>
    </row>
    <row r="32" spans="1:26" x14ac:dyDescent="0.25">
      <c r="A32" s="5" t="s">
        <v>40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31" x14ac:dyDescent="0.25">
      <c r="A33" s="5" t="s">
        <v>41</v>
      </c>
      <c r="B33" s="6">
        <f t="shared" ref="B33:M33" si="9">+B30+B32</f>
        <v>36627580.450000003</v>
      </c>
      <c r="C33" s="6">
        <f t="shared" si="9"/>
        <v>33191216.329999998</v>
      </c>
      <c r="D33" s="6">
        <f t="shared" si="9"/>
        <v>26563401.049999997</v>
      </c>
      <c r="E33" s="6">
        <f t="shared" si="9"/>
        <v>29105913.690000001</v>
      </c>
      <c r="F33" s="6">
        <f t="shared" si="9"/>
        <v>10460963.68</v>
      </c>
      <c r="G33" s="6">
        <f t="shared" si="9"/>
        <v>6191065.9400000004</v>
      </c>
      <c r="H33" s="6">
        <f t="shared" si="9"/>
        <v>8914310.7799999993</v>
      </c>
      <c r="I33" s="6">
        <f t="shared" si="9"/>
        <v>12179081.799999999</v>
      </c>
      <c r="J33" s="6">
        <f t="shared" si="9"/>
        <v>17214112.830000002</v>
      </c>
      <c r="K33" s="6">
        <f t="shared" si="9"/>
        <v>43109622.629999995</v>
      </c>
      <c r="L33" s="6">
        <f t="shared" si="9"/>
        <v>44334788.439999998</v>
      </c>
      <c r="M33" s="6">
        <f t="shared" si="9"/>
        <v>22870574.600000001</v>
      </c>
      <c r="N33" s="6">
        <v>3407874.7</v>
      </c>
      <c r="O33" s="6">
        <f t="shared" ref="O33:Z33" si="10">+O30+O32</f>
        <v>4476475.1500000004</v>
      </c>
      <c r="P33" s="6">
        <f t="shared" si="10"/>
        <v>49171675.119999997</v>
      </c>
      <c r="Q33" s="6">
        <f t="shared" si="10"/>
        <v>14374249.200000001</v>
      </c>
      <c r="R33" s="6">
        <f t="shared" si="10"/>
        <v>6537555.2699999996</v>
      </c>
      <c r="S33" s="6">
        <f t="shared" si="10"/>
        <v>6537555.2699999996</v>
      </c>
      <c r="T33" s="6">
        <f t="shared" si="10"/>
        <v>82869776.719999999</v>
      </c>
      <c r="U33" s="6">
        <f t="shared" si="10"/>
        <v>75222910.510000005</v>
      </c>
      <c r="V33" s="6">
        <f t="shared" si="10"/>
        <v>70083612.220000014</v>
      </c>
      <c r="W33" s="6">
        <f t="shared" si="10"/>
        <v>70782635.840000004</v>
      </c>
      <c r="X33" s="6">
        <f t="shared" si="10"/>
        <v>177784300.94</v>
      </c>
      <c r="Y33" s="6">
        <f t="shared" si="10"/>
        <v>112137494.48</v>
      </c>
      <c r="Z33" s="6">
        <f t="shared" si="10"/>
        <v>5853295.0499999998</v>
      </c>
      <c r="AD33" s="13"/>
      <c r="AE33" s="1"/>
    </row>
    <row r="35" spans="1:31" x14ac:dyDescent="0.25">
      <c r="A35" s="5" t="s">
        <v>42</v>
      </c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31" x14ac:dyDescent="0.25">
      <c r="A36" t="s">
        <v>43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13"/>
    </row>
    <row r="37" spans="1:31" x14ac:dyDescent="0.25">
      <c r="A37" t="s">
        <v>44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11">
        <f>+P37</f>
        <v>292601309.32999998</v>
      </c>
      <c r="R37" s="11">
        <f>+Q37</f>
        <v>292601309.32999998</v>
      </c>
      <c r="S37" s="11">
        <v>292601309.32999998</v>
      </c>
      <c r="T37" s="11">
        <f>+S37</f>
        <v>292601309.32999998</v>
      </c>
      <c r="U37" s="1">
        <v>292601309.32999998</v>
      </c>
      <c r="V37" s="1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45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11">
        <v>361745787.11000001</v>
      </c>
      <c r="R38" s="11">
        <v>361745787.11000001</v>
      </c>
      <c r="S38" s="11">
        <v>361745787.11000001</v>
      </c>
      <c r="T38" s="11">
        <v>388627333.18000001</v>
      </c>
      <c r="U38" s="1">
        <v>312997912.86000001</v>
      </c>
      <c r="V38" s="1">
        <v>372198323.47000003</v>
      </c>
      <c r="W38" s="11">
        <v>343977166.95999998</v>
      </c>
      <c r="X38" s="11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46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11">
        <v>4948235.45</v>
      </c>
      <c r="R39" s="11">
        <v>12784929.380000001</v>
      </c>
      <c r="S39" s="11">
        <v>8919852.5700000003</v>
      </c>
      <c r="T39" s="11">
        <v>-157812878.87</v>
      </c>
      <c r="U39" s="1">
        <v>-89241384.129999995</v>
      </c>
      <c r="V39" s="1">
        <v>73515559.890000001</v>
      </c>
      <c r="W39" s="11">
        <v>70533874.560000002</v>
      </c>
      <c r="X39" s="11">
        <v>5798102.8099999996</v>
      </c>
      <c r="Y39" s="11">
        <f>189996959.39+740523.4</f>
        <v>190737482.78999999</v>
      </c>
      <c r="Z39" s="14">
        <f>-431566091.75+101734502.89+29725876.87-6268.42+257872731.82+148409315.1-45308697.06+196309813.85</f>
        <v>257171183.29999995</v>
      </c>
      <c r="AD39" s="13"/>
    </row>
    <row r="40" spans="1:31" x14ac:dyDescent="0.25">
      <c r="A40" s="5" t="s">
        <v>47</v>
      </c>
      <c r="B40" s="6">
        <f t="shared" ref="B40:M40" si="11">+B36+B37+B38+B39</f>
        <v>829934081.74000013</v>
      </c>
      <c r="C40" s="6">
        <f t="shared" si="11"/>
        <v>673359246.1500001</v>
      </c>
      <c r="D40" s="6">
        <f t="shared" si="11"/>
        <v>662134904.69999993</v>
      </c>
      <c r="E40" s="6">
        <f t="shared" si="11"/>
        <v>510535656.13</v>
      </c>
      <c r="F40" s="6">
        <f t="shared" si="11"/>
        <v>496460898.53000003</v>
      </c>
      <c r="G40" s="6">
        <f t="shared" si="11"/>
        <v>439632299.71999997</v>
      </c>
      <c r="H40" s="6">
        <f t="shared" si="11"/>
        <v>408045043.21999997</v>
      </c>
      <c r="I40" s="6">
        <f t="shared" si="11"/>
        <v>364943262.13999999</v>
      </c>
      <c r="J40" s="6">
        <f t="shared" si="11"/>
        <v>337672969.78000003</v>
      </c>
      <c r="K40" s="6">
        <f t="shared" si="11"/>
        <v>249491686.69999999</v>
      </c>
      <c r="L40" s="6">
        <f t="shared" si="11"/>
        <v>1179407357.03</v>
      </c>
      <c r="M40" s="6">
        <f t="shared" si="11"/>
        <v>931999959.75999999</v>
      </c>
      <c r="N40" s="6">
        <v>964860526.60000014</v>
      </c>
      <c r="O40" s="6">
        <f t="shared" ref="O40" si="12">+O36+O37+O38+O39</f>
        <v>781993611.07999992</v>
      </c>
      <c r="P40" s="6">
        <f>+P36+P37+P38+P39</f>
        <v>715503686.43000007</v>
      </c>
      <c r="Q40" s="6">
        <f>+Q36+Q37+Q38+Q39</f>
        <v>659295331.8900001</v>
      </c>
      <c r="R40" s="6">
        <f>+R36+R37+R38+R39</f>
        <v>667132025.82000005</v>
      </c>
      <c r="S40" s="6">
        <f>+S36+S37+S38+S39</f>
        <v>663266949.01000011</v>
      </c>
      <c r="T40" s="6">
        <f t="shared" ref="T40:V40" si="13">+T36+T37+T38+T39</f>
        <v>523415763.63999999</v>
      </c>
      <c r="U40" s="6">
        <f t="shared" si="13"/>
        <v>516357838.06000006</v>
      </c>
      <c r="V40" s="6">
        <f t="shared" si="13"/>
        <v>738315192.68999994</v>
      </c>
      <c r="W40" s="6">
        <f>+W36+W37+W38+W39</f>
        <v>707112350.8499999</v>
      </c>
      <c r="X40" s="6">
        <f>+X36+X37+X38+X39</f>
        <v>635461050.13999987</v>
      </c>
      <c r="Y40" s="6">
        <f>+Y36+Y37+Y38+Y39</f>
        <v>1519787897.9999998</v>
      </c>
      <c r="Z40" s="6">
        <f>+Z36+Z37+Z38+Z39</f>
        <v>1586221598.5099998</v>
      </c>
      <c r="AE40" s="13"/>
    </row>
    <row r="41" spans="1:31" x14ac:dyDescent="0.25">
      <c r="A41" s="5" t="s">
        <v>48</v>
      </c>
      <c r="B41" s="22">
        <f t="shared" ref="B41:M41" si="14">+B33+B40</f>
        <v>866561662.19000018</v>
      </c>
      <c r="C41" s="22">
        <f t="shared" si="14"/>
        <v>706550462.48000014</v>
      </c>
      <c r="D41" s="22">
        <f t="shared" si="14"/>
        <v>688698305.74999988</v>
      </c>
      <c r="E41" s="22">
        <f t="shared" si="14"/>
        <v>539641569.82000005</v>
      </c>
      <c r="F41" s="22">
        <f t="shared" si="14"/>
        <v>506921862.21000004</v>
      </c>
      <c r="G41" s="22">
        <f t="shared" si="14"/>
        <v>445823365.65999997</v>
      </c>
      <c r="H41" s="22">
        <f t="shared" si="14"/>
        <v>416959353.99999994</v>
      </c>
      <c r="I41" s="22">
        <f t="shared" si="14"/>
        <v>377122343.94</v>
      </c>
      <c r="J41" s="22">
        <f t="shared" si="14"/>
        <v>354887082.61000001</v>
      </c>
      <c r="K41" s="22">
        <f t="shared" si="14"/>
        <v>292601309.32999998</v>
      </c>
      <c r="L41" s="22">
        <f t="shared" si="14"/>
        <v>1223742145.47</v>
      </c>
      <c r="M41" s="22">
        <f t="shared" si="14"/>
        <v>954870534.36000001</v>
      </c>
      <c r="N41" s="22">
        <v>968268401.30000019</v>
      </c>
      <c r="O41" s="22">
        <f t="shared" ref="O41:Y41" si="15">+O33+O40</f>
        <v>786470086.2299999</v>
      </c>
      <c r="P41" s="22">
        <f t="shared" si="15"/>
        <v>764675361.55000007</v>
      </c>
      <c r="Q41" s="22">
        <f t="shared" si="15"/>
        <v>673669581.09000015</v>
      </c>
      <c r="R41" s="22">
        <f t="shared" si="15"/>
        <v>673669581.09000003</v>
      </c>
      <c r="S41" s="22">
        <f t="shared" si="15"/>
        <v>669804504.28000009</v>
      </c>
      <c r="T41" s="22">
        <f t="shared" si="15"/>
        <v>606285540.36000001</v>
      </c>
      <c r="U41" s="22">
        <f t="shared" si="15"/>
        <v>591580748.57000005</v>
      </c>
      <c r="V41" s="22">
        <f t="shared" si="15"/>
        <v>808398804.90999997</v>
      </c>
      <c r="W41" s="22">
        <f t="shared" si="15"/>
        <v>777894986.68999994</v>
      </c>
      <c r="X41" s="22">
        <f t="shared" si="15"/>
        <v>813245351.07999992</v>
      </c>
      <c r="Y41" s="22">
        <f t="shared" si="15"/>
        <v>1631925392.4799998</v>
      </c>
      <c r="Z41" s="22">
        <f>+Z33+Z40</f>
        <v>1592074893.5599997</v>
      </c>
      <c r="AB41" s="13">
        <f>+Z23-Z41</f>
        <v>0</v>
      </c>
    </row>
    <row r="42" spans="1:3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49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24" t="s">
        <v>50</v>
      </c>
      <c r="G45" s="1">
        <f>+G41-G23</f>
        <v>0</v>
      </c>
    </row>
    <row r="46" spans="1:31" x14ac:dyDescent="0.25">
      <c r="A46" s="25" t="s">
        <v>51</v>
      </c>
    </row>
    <row r="47" spans="1:31" x14ac:dyDescent="0.25">
      <c r="A47" t="s">
        <v>52</v>
      </c>
    </row>
    <row r="48" spans="1:31" x14ac:dyDescent="0.25">
      <c r="A48" s="24" t="s">
        <v>53</v>
      </c>
    </row>
    <row r="49" spans="1:1" x14ac:dyDescent="0.25">
      <c r="A49" s="25" t="s">
        <v>54</v>
      </c>
    </row>
    <row r="260" spans="27:27" x14ac:dyDescent="0.25">
      <c r="AA260" t="s">
        <v>3</v>
      </c>
    </row>
  </sheetData>
  <mergeCells count="7">
    <mergeCell ref="A7:Z7"/>
    <mergeCell ref="A1:Z1"/>
    <mergeCell ref="A2:Z2"/>
    <mergeCell ref="A3:Z3"/>
    <mergeCell ref="A4:Z4"/>
    <mergeCell ref="A5:Z5"/>
    <mergeCell ref="A6:Z6"/>
  </mergeCells>
  <pageMargins left="0.7" right="0.7" top="0.75" bottom="0.75" header="0.3" footer="0.3"/>
  <pageSetup scale="86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Estevez Monika</dc:creator>
  <cp:lastModifiedBy>Amos ap. Perez</cp:lastModifiedBy>
  <cp:lastPrinted>2022-09-06T19:56:23Z</cp:lastPrinted>
  <dcterms:created xsi:type="dcterms:W3CDTF">2022-09-06T19:49:49Z</dcterms:created>
  <dcterms:modified xsi:type="dcterms:W3CDTF">2024-09-04T18:19:45Z</dcterms:modified>
</cp:coreProperties>
</file>